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F:\Docs\CR games\GFoF\"/>
    </mc:Choice>
  </mc:AlternateContent>
  <xr:revisionPtr revIDLastSave="0" documentId="8_{9B9435FD-8255-43EA-B6E5-8A7C00224D4C}" xr6:coauthVersionLast="34" xr6:coauthVersionMax="34" xr10:uidLastSave="{00000000-0000-0000-0000-000000000000}"/>
  <bookViews>
    <workbookView xWindow="0" yWindow="0" windowWidth="28800" windowHeight="1221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14" i="2" l="1"/>
  <c r="B22" i="1" l="1"/>
  <c r="B21" i="1"/>
  <c r="B20" i="1"/>
  <c r="B19" i="1"/>
  <c r="B18" i="1"/>
  <c r="B17" i="1"/>
  <c r="B16" i="1"/>
  <c r="B15" i="1"/>
  <c r="BY94" i="2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5" i="5" s="1"/>
  <c r="P3" i="5"/>
  <c r="P5" i="5" s="1"/>
  <c r="O3" i="5"/>
  <c r="O8" i="5" s="1"/>
  <c r="N3" i="5"/>
  <c r="O6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E48" i="1"/>
  <c r="H47" i="1"/>
  <c r="F47" i="1"/>
  <c r="E47" i="1"/>
  <c r="H46" i="1"/>
  <c r="F46" i="1"/>
  <c r="R46" i="1" s="1"/>
  <c r="E46" i="1"/>
  <c r="H45" i="1"/>
  <c r="F45" i="1"/>
  <c r="E45" i="1"/>
  <c r="H44" i="1"/>
  <c r="F44" i="1"/>
  <c r="E44" i="1"/>
  <c r="H43" i="1"/>
  <c r="F43" i="1"/>
  <c r="E43" i="1"/>
  <c r="H42" i="1"/>
  <c r="F42" i="1"/>
  <c r="CN108" i="2" s="1"/>
  <c r="E42" i="1"/>
  <c r="H41" i="1"/>
  <c r="F41" i="1"/>
  <c r="E41" i="1"/>
  <c r="H40" i="1"/>
  <c r="F40" i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E30" i="1"/>
  <c r="H29" i="1"/>
  <c r="F29" i="1"/>
  <c r="E29" i="1"/>
  <c r="H28" i="1"/>
  <c r="F28" i="1"/>
  <c r="CN80" i="2" s="1"/>
  <c r="E28" i="1"/>
  <c r="H27" i="1"/>
  <c r="F27" i="1"/>
  <c r="E27" i="1"/>
  <c r="H26" i="1"/>
  <c r="F26" i="1"/>
  <c r="K26" i="1" s="1"/>
  <c r="O26" i="1" s="1"/>
  <c r="E26" i="1"/>
  <c r="H25" i="1"/>
  <c r="F25" i="1"/>
  <c r="E25" i="1"/>
  <c r="H24" i="1"/>
  <c r="F24" i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E20" i="1"/>
  <c r="H19" i="1"/>
  <c r="F19" i="1"/>
  <c r="E19" i="1"/>
  <c r="H18" i="1"/>
  <c r="F18" i="1"/>
  <c r="CN60" i="2" s="1"/>
  <c r="E18" i="1"/>
  <c r="H17" i="1"/>
  <c r="F17" i="1"/>
  <c r="E17" i="1"/>
  <c r="H16" i="1"/>
  <c r="F16" i="1"/>
  <c r="R16" i="1" s="1"/>
  <c r="E16" i="1"/>
  <c r="H15" i="1"/>
  <c r="F15" i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E9" i="1"/>
  <c r="H8" i="1"/>
  <c r="F8" i="1"/>
  <c r="R8" i="1" s="1"/>
  <c r="E8" i="1"/>
  <c r="H7" i="1"/>
  <c r="F7" i="1"/>
  <c r="E7" i="1"/>
  <c r="N7" i="1"/>
  <c r="P7" i="1"/>
  <c r="E4" i="1"/>
  <c r="E5" i="1"/>
  <c r="E6" i="1"/>
  <c r="E3" i="1"/>
  <c r="CD120" i="2"/>
  <c r="BY122" i="2"/>
  <c r="BI122" i="2"/>
  <c r="B2" i="2"/>
  <c r="B5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2" i="2"/>
  <c r="CD122" i="2"/>
  <c r="CN124" i="2"/>
  <c r="B3" i="1"/>
  <c r="F3" i="1"/>
  <c r="L3" i="1" s="1"/>
  <c r="H3" i="1"/>
  <c r="N3" i="1"/>
  <c r="P3" i="1"/>
  <c r="AI3" i="1"/>
  <c r="AJ3" i="1"/>
  <c r="B4" i="1"/>
  <c r="F4" i="1"/>
  <c r="R4" i="1"/>
  <c r="CD32" i="2"/>
  <c r="H4" i="1"/>
  <c r="N4" i="1"/>
  <c r="P4" i="1"/>
  <c r="AI4" i="1"/>
  <c r="AJ4" i="1"/>
  <c r="AM4" i="1"/>
  <c r="B5" i="1"/>
  <c r="F5" i="1"/>
  <c r="H5" i="1"/>
  <c r="N5" i="1"/>
  <c r="P5" i="1"/>
  <c r="AI5" i="1"/>
  <c r="AJ5" i="1"/>
  <c r="B6" i="1"/>
  <c r="F6" i="1"/>
  <c r="CN36" i="2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N15" i="1"/>
  <c r="P15" i="1"/>
  <c r="AI15" i="1"/>
  <c r="AJ15" i="1"/>
  <c r="N16" i="1"/>
  <c r="P16" i="1"/>
  <c r="AI16" i="1"/>
  <c r="AJ16" i="1"/>
  <c r="R17" i="1"/>
  <c r="CN58" i="2"/>
  <c r="N17" i="1"/>
  <c r="P17" i="1"/>
  <c r="AM17" i="1"/>
  <c r="AP17" i="1"/>
  <c r="N18" i="1"/>
  <c r="P18" i="1"/>
  <c r="I18" i="2"/>
  <c r="AM18" i="1"/>
  <c r="AP18" i="1"/>
  <c r="N19" i="1"/>
  <c r="P19" i="1"/>
  <c r="AM19" i="1"/>
  <c r="AP19" i="1"/>
  <c r="CN64" i="2"/>
  <c r="N20" i="1"/>
  <c r="P20" i="1"/>
  <c r="R20" i="1"/>
  <c r="AM20" i="1"/>
  <c r="J5" i="1" s="1"/>
  <c r="K5" i="1" s="1"/>
  <c r="O5" i="1" s="1"/>
  <c r="N26" i="2"/>
  <c r="AP20" i="1"/>
  <c r="N21" i="1"/>
  <c r="P21" i="1"/>
  <c r="AM21" i="1"/>
  <c r="AP21" i="1"/>
  <c r="N22" i="1"/>
  <c r="P22" i="1"/>
  <c r="AM22" i="1"/>
  <c r="AP22" i="1"/>
  <c r="B23" i="1"/>
  <c r="N23" i="1"/>
  <c r="P23" i="1"/>
  <c r="B24" i="1"/>
  <c r="R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CN82" i="2"/>
  <c r="N29" i="1"/>
  <c r="P29" i="1"/>
  <c r="B30" i="1"/>
  <c r="N30" i="1"/>
  <c r="P30" i="1"/>
  <c r="B31" i="1"/>
  <c r="N31" i="1"/>
  <c r="P31" i="1"/>
  <c r="B32" i="1"/>
  <c r="N32" i="1"/>
  <c r="P32" i="1"/>
  <c r="B33" i="1"/>
  <c r="N33" i="1"/>
  <c r="P33" i="1"/>
  <c r="B34" i="1"/>
  <c r="CD92" i="2"/>
  <c r="N34" i="1"/>
  <c r="P34" i="1"/>
  <c r="B35" i="1"/>
  <c r="N35" i="1"/>
  <c r="P35" i="1"/>
  <c r="CN96" i="2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/>
  <c r="J43" i="1"/>
  <c r="CI110" i="2" s="1"/>
  <c r="N43" i="1"/>
  <c r="P43" i="1"/>
  <c r="R43" i="1"/>
  <c r="R44" i="1"/>
  <c r="CD112" i="2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CD118" i="2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D6" i="3"/>
  <c r="K43" i="1"/>
  <c r="O43" i="1" s="1"/>
  <c r="CD68" i="2"/>
  <c r="K20" i="1"/>
  <c r="O20" i="1" s="1"/>
  <c r="CN112" i="2"/>
  <c r="K44" i="1"/>
  <c r="O44" i="1"/>
  <c r="R36" i="1"/>
  <c r="R29" i="1"/>
  <c r="K47" i="1"/>
  <c r="O47" i="1"/>
  <c r="CD78" i="2"/>
  <c r="CN120" i="2"/>
  <c r="K48" i="1"/>
  <c r="O48" i="1"/>
  <c r="R48" i="1"/>
  <c r="R37" i="1"/>
  <c r="CN118" i="2"/>
  <c r="R47" i="1"/>
  <c r="CD58" i="2"/>
  <c r="CD100" i="2"/>
  <c r="J41" i="1"/>
  <c r="Q41" i="1" s="1"/>
  <c r="CI106" i="2"/>
  <c r="R18" i="1"/>
  <c r="R28" i="1"/>
  <c r="R40" i="1"/>
  <c r="K28" i="1"/>
  <c r="O28" i="1" s="1"/>
  <c r="CN66" i="2"/>
  <c r="CD66" i="2"/>
  <c r="R21" i="1"/>
  <c r="K17" i="1"/>
  <c r="O17" i="1"/>
  <c r="R9" i="1"/>
  <c r="CN100" i="2"/>
  <c r="K45" i="1"/>
  <c r="O45" i="1" s="1"/>
  <c r="R42" i="1"/>
  <c r="K22" i="1"/>
  <c r="O22" i="1"/>
  <c r="CD108" i="2"/>
  <c r="CN76" i="2"/>
  <c r="R15" i="1"/>
  <c r="R34" i="1"/>
  <c r="CD64" i="2"/>
  <c r="K46" i="1"/>
  <c r="O46" i="1" s="1"/>
  <c r="R26" i="1"/>
  <c r="CN116" i="2"/>
  <c r="CD116" i="2"/>
  <c r="R38" i="1"/>
  <c r="CN84" i="2"/>
  <c r="R45" i="1"/>
  <c r="R14" i="1"/>
  <c r="CN44" i="2"/>
  <c r="K27" i="1"/>
  <c r="O27" i="1" s="1"/>
  <c r="R27" i="1"/>
  <c r="CD76" i="2"/>
  <c r="R49" i="1"/>
  <c r="K29" i="1"/>
  <c r="O29" i="1"/>
  <c r="CN106" i="2"/>
  <c r="CN62" i="2"/>
  <c r="R19" i="1"/>
  <c r="CD106" i="2"/>
  <c r="K41" i="1"/>
  <c r="O41" i="1" s="1"/>
  <c r="CD114" i="2"/>
  <c r="BO18" i="2"/>
  <c r="CN114" i="2"/>
  <c r="R41" i="1"/>
  <c r="CN86" i="2"/>
  <c r="R31" i="1"/>
  <c r="O4" i="5"/>
  <c r="CN74" i="2"/>
  <c r="CN56" i="2"/>
  <c r="CD82" i="2"/>
  <c r="CD74" i="2"/>
  <c r="K4" i="1"/>
  <c r="O4" i="1" s="1"/>
  <c r="CN42" i="2"/>
  <c r="CN38" i="2"/>
  <c r="R7" i="1"/>
  <c r="CN68" i="2"/>
  <c r="K25" i="1"/>
  <c r="O25" i="1" s="1"/>
  <c r="R25" i="1"/>
  <c r="CN54" i="2"/>
  <c r="E37" i="3"/>
  <c r="J33" i="1"/>
  <c r="N18" i="2"/>
  <c r="J35" i="1"/>
  <c r="J6" i="1"/>
  <c r="O7" i="5"/>
  <c r="J11" i="1"/>
  <c r="Q11" i="1" s="1"/>
  <c r="J32" i="1"/>
  <c r="Q7" i="5"/>
  <c r="J13" i="1"/>
  <c r="Q13" i="1" s="1"/>
  <c r="Q6" i="5"/>
  <c r="Q8" i="5"/>
  <c r="Q4" i="5"/>
  <c r="CN32" i="2"/>
  <c r="P6" i="5"/>
  <c r="P7" i="5"/>
  <c r="P8" i="5"/>
  <c r="P4" i="5"/>
  <c r="CN78" i="2"/>
  <c r="K42" i="1"/>
  <c r="O42" i="1" s="1"/>
  <c r="N7" i="5"/>
  <c r="CI34" i="2"/>
  <c r="AJ54" i="1"/>
  <c r="R5" i="1"/>
  <c r="CN34" i="2"/>
  <c r="X48" i="2"/>
  <c r="N5" i="5"/>
  <c r="N8" i="5"/>
  <c r="N4" i="5"/>
  <c r="N6" i="5"/>
  <c r="E38" i="3"/>
  <c r="J10" i="1"/>
  <c r="J7" i="1"/>
  <c r="CI38" i="2" s="1"/>
  <c r="J9" i="1"/>
  <c r="J21" i="1"/>
  <c r="Q21" i="1" s="1"/>
  <c r="Q5" i="1"/>
  <c r="J31" i="1"/>
  <c r="CI86" i="2" s="1"/>
  <c r="CD86" i="2" s="1"/>
  <c r="J4" i="1"/>
  <c r="CI32" i="2" s="1"/>
  <c r="CI42" i="2"/>
  <c r="CD42" i="2" s="1"/>
  <c r="CI114" i="2" l="1"/>
  <c r="CD34" i="2"/>
  <c r="Q43" i="1"/>
  <c r="CI118" i="2"/>
  <c r="CI112" i="2"/>
  <c r="CI108" i="2"/>
  <c r="J3" i="1"/>
  <c r="S108" i="2"/>
  <c r="S98" i="2"/>
  <c r="S68" i="2"/>
  <c r="AL24" i="1"/>
  <c r="N14" i="2"/>
  <c r="Y78" i="2"/>
  <c r="Y88" i="2"/>
  <c r="Y68" i="2"/>
  <c r="Q46" i="1"/>
  <c r="CN40" i="2"/>
  <c r="K33" i="1"/>
  <c r="O33" i="1" s="1"/>
  <c r="O5" i="5"/>
  <c r="K34" i="1"/>
  <c r="O34" i="1" s="1"/>
  <c r="CN70" i="2"/>
  <c r="CN102" i="2"/>
  <c r="CN94" i="2"/>
  <c r="R3" i="1"/>
  <c r="CN50" i="2"/>
  <c r="CN30" i="2"/>
  <c r="R6" i="1"/>
  <c r="CN88" i="2"/>
  <c r="R33" i="1"/>
  <c r="CN90" i="2"/>
  <c r="Q10" i="1"/>
  <c r="K10" i="1"/>
  <c r="O10" i="1" s="1"/>
  <c r="Q35" i="1"/>
  <c r="K35" i="1"/>
  <c r="O35" i="1" s="1"/>
  <c r="K31" i="1"/>
  <c r="O31" i="1" s="1"/>
  <c r="Q31" i="1"/>
  <c r="Q9" i="1"/>
  <c r="K9" i="1"/>
  <c r="O9" i="1" s="1"/>
  <c r="CI46" i="2"/>
  <c r="J17" i="1"/>
  <c r="J38" i="1"/>
  <c r="J24" i="1"/>
  <c r="J14" i="1"/>
  <c r="N34" i="2"/>
  <c r="J12" i="1"/>
  <c r="J28" i="1"/>
  <c r="J25" i="1"/>
  <c r="N30" i="2"/>
  <c r="J26" i="1"/>
  <c r="J18" i="1"/>
  <c r="J27" i="1"/>
  <c r="J40" i="1"/>
  <c r="J23" i="1"/>
  <c r="K3" i="1"/>
  <c r="O3" i="1" s="1"/>
  <c r="K13" i="1"/>
  <c r="O13" i="1" s="1"/>
  <c r="CI50" i="2"/>
  <c r="K32" i="1"/>
  <c r="O32" i="1" s="1"/>
  <c r="CI88" i="2"/>
  <c r="K6" i="1"/>
  <c r="O6" i="1" s="1"/>
  <c r="CI36" i="2"/>
  <c r="CD36" i="2" s="1"/>
  <c r="D8" i="3" s="1"/>
  <c r="Q6" i="1"/>
  <c r="CI90" i="2"/>
  <c r="CD90" i="2" s="1"/>
  <c r="Q33" i="1"/>
  <c r="CI44" i="2"/>
  <c r="CD44" i="2" s="1"/>
  <c r="Q7" i="1"/>
  <c r="K7" i="1"/>
  <c r="O7" i="1" s="1"/>
  <c r="Q32" i="1"/>
  <c r="CI94" i="2"/>
  <c r="CD94" i="2" s="1"/>
  <c r="X40" i="2"/>
  <c r="N40" i="2" s="1"/>
  <c r="N22" i="2"/>
  <c r="J37" i="1"/>
  <c r="CI98" i="2" s="1"/>
  <c r="CD98" i="2" s="1"/>
  <c r="O1" i="5"/>
  <c r="J19" i="1"/>
  <c r="K19" i="1" s="1"/>
  <c r="O19" i="1" s="1"/>
  <c r="J36" i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AP24" i="1"/>
  <c r="CD38" i="2"/>
  <c r="CD46" i="2"/>
  <c r="N48" i="2"/>
  <c r="S88" i="2"/>
  <c r="V88" i="2"/>
  <c r="V68" i="2"/>
  <c r="V78" i="2"/>
  <c r="S78" i="2"/>
  <c r="J34" i="1"/>
  <c r="J29" i="1"/>
  <c r="J22" i="1"/>
  <c r="Q22" i="1" s="1"/>
  <c r="J39" i="1"/>
  <c r="AU18" i="2"/>
  <c r="AK18" i="2" s="1"/>
  <c r="K12" i="1"/>
  <c r="O12" i="1" s="1"/>
  <c r="CN48" i="2"/>
  <c r="K11" i="1"/>
  <c r="O11" i="1" s="1"/>
  <c r="R11" i="1"/>
  <c r="Q4" i="1"/>
  <c r="CI62" i="2"/>
  <c r="CD62" i="2" s="1"/>
  <c r="Q36" i="1"/>
  <c r="CI68" i="2"/>
  <c r="CI66" i="2"/>
  <c r="Q19" i="1"/>
  <c r="N44" i="2"/>
  <c r="K8" i="1"/>
  <c r="O8" i="1" s="1"/>
  <c r="CI64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65" i="1" s="1"/>
  <c r="C65" i="1" s="1"/>
  <c r="B58" i="1"/>
  <c r="C29" i="3" l="1"/>
  <c r="F29" i="3" s="1"/>
  <c r="C16" i="3"/>
  <c r="Q37" i="1"/>
  <c r="CI30" i="2"/>
  <c r="CD30" i="2" s="1"/>
  <c r="Q3" i="1"/>
  <c r="CD88" i="2"/>
  <c r="K37" i="1"/>
  <c r="O37" i="1" s="1"/>
  <c r="CD50" i="2"/>
  <c r="C23" i="3"/>
  <c r="H23" i="3" s="1"/>
  <c r="C21" i="3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32" i="3"/>
  <c r="G15" i="3"/>
  <c r="E15" i="3"/>
  <c r="E14" i="3"/>
  <c r="F13" i="3"/>
  <c r="G13" i="3"/>
  <c r="H27" i="3"/>
  <c r="F30" i="3"/>
  <c r="E17" i="3"/>
  <c r="H17" i="3"/>
  <c r="E18" i="3"/>
  <c r="H19" i="3"/>
  <c r="D31" i="3"/>
  <c r="G31" i="3"/>
  <c r="G29" i="3"/>
  <c r="D29" i="3"/>
  <c r="G21" i="3"/>
  <c r="F21" i="3"/>
  <c r="D21" i="3"/>
  <c r="H21" i="3"/>
  <c r="E21" i="3"/>
  <c r="D16" i="3"/>
  <c r="E16" i="3"/>
  <c r="G16" i="3"/>
  <c r="H16" i="3"/>
  <c r="F16" i="3"/>
  <c r="G28" i="3"/>
  <c r="F28" i="3"/>
  <c r="E28" i="3"/>
  <c r="D23" i="3"/>
  <c r="L5" i="1"/>
  <c r="M4" i="1"/>
  <c r="W3" i="1"/>
  <c r="AB3" i="1" s="1"/>
  <c r="U3" i="1"/>
  <c r="Z3" i="1" s="1"/>
  <c r="V3" i="1"/>
  <c r="AA3" i="1" s="1"/>
  <c r="X3" i="1"/>
  <c r="AC3" i="1" s="1"/>
  <c r="T3" i="1"/>
  <c r="Y3" i="1" s="1"/>
  <c r="E59" i="1"/>
  <c r="AU29" i="2" s="1"/>
  <c r="B8" i="2"/>
  <c r="B60" i="1"/>
  <c r="CR25" i="2" s="1"/>
  <c r="B59" i="1"/>
  <c r="F23" i="3" l="1"/>
  <c r="G30" i="3"/>
  <c r="D14" i="3"/>
  <c r="D32" i="3"/>
  <c r="E23" i="3"/>
  <c r="G23" i="3"/>
  <c r="H29" i="3"/>
  <c r="D19" i="3"/>
  <c r="H30" i="3"/>
  <c r="F14" i="3"/>
  <c r="G32" i="3"/>
  <c r="E29" i="3"/>
  <c r="F19" i="3"/>
  <c r="G19" i="3"/>
  <c r="D30" i="3"/>
  <c r="G14" i="3"/>
  <c r="F32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AD3" i="1"/>
  <c r="L6" i="1"/>
  <c r="M5" i="1"/>
  <c r="W4" i="1" l="1"/>
  <c r="AB4" i="1" s="1"/>
  <c r="T4" i="1"/>
  <c r="Y4" i="1" s="1"/>
  <c r="V4" i="1"/>
  <c r="AA4" i="1" s="1"/>
  <c r="M6" i="1"/>
  <c r="L7" i="1"/>
  <c r="X4" i="1"/>
  <c r="AC4" i="1" s="1"/>
  <c r="U4" i="1"/>
  <c r="Z4" i="1" s="1"/>
  <c r="AD4" i="1" l="1"/>
  <c r="L8" i="1"/>
  <c r="M7" i="1"/>
  <c r="W6" i="1" s="1"/>
  <c r="AB6" i="1" s="1"/>
  <c r="V5" i="1"/>
  <c r="AA5" i="1" s="1"/>
  <c r="W5" i="1"/>
  <c r="AB5" i="1" s="1"/>
  <c r="X5" i="1"/>
  <c r="AC5" i="1" s="1"/>
  <c r="T6" i="1"/>
  <c r="Y6" i="1" s="1"/>
  <c r="T5" i="1"/>
  <c r="Y5" i="1" s="1"/>
  <c r="U5" i="1"/>
  <c r="Z5" i="1" s="1"/>
  <c r="V6" i="1" l="1"/>
  <c r="AA6" i="1" s="1"/>
  <c r="X6" i="1"/>
  <c r="AC6" i="1" s="1"/>
  <c r="M8" i="1"/>
  <c r="U7" i="1" s="1"/>
  <c r="Z7" i="1" s="1"/>
  <c r="L9" i="1"/>
  <c r="AD5" i="1"/>
  <c r="U6" i="1"/>
  <c r="Z6" i="1" s="1"/>
  <c r="AD6" i="1" s="1"/>
  <c r="W7" i="1" l="1"/>
  <c r="AB7" i="1" s="1"/>
  <c r="M9" i="1"/>
  <c r="W8" i="1" s="1"/>
  <c r="AB8" i="1" s="1"/>
  <c r="L10" i="1"/>
  <c r="V7" i="1"/>
  <c r="AA7" i="1" s="1"/>
  <c r="T7" i="1"/>
  <c r="Y7" i="1" s="1"/>
  <c r="AD7" i="1" s="1"/>
  <c r="X7" i="1"/>
  <c r="AC7" i="1" s="1"/>
  <c r="T8" i="1" l="1"/>
  <c r="Y8" i="1" s="1"/>
  <c r="X8" i="1"/>
  <c r="AC8" i="1" s="1"/>
  <c r="L11" i="1"/>
  <c r="M10" i="1"/>
  <c r="U9" i="1" s="1"/>
  <c r="Z9" i="1" s="1"/>
  <c r="V8" i="1"/>
  <c r="AA8" i="1" s="1"/>
  <c r="L12" i="1" l="1"/>
  <c r="M11" i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AD45" i="1" s="1"/>
  <c r="W12" i="1"/>
  <c r="AB12" i="1" s="1"/>
  <c r="T36" i="1"/>
  <c r="Y36" i="1" s="1"/>
  <c r="AD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AD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AD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AD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AD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AD46" i="1" s="1"/>
  <c r="V41" i="1"/>
  <c r="AA41" i="1" s="1"/>
  <c r="X12" i="1"/>
  <c r="AC12" i="1" s="1"/>
  <c r="T47" i="1"/>
  <c r="Y47" i="1" s="1"/>
  <c r="AD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AD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AD31" i="1" s="1"/>
  <c r="T44" i="1"/>
  <c r="Y44" i="1" s="1"/>
  <c r="AD44" i="1" s="1"/>
  <c r="U18" i="1"/>
  <c r="Z18" i="1" s="1"/>
  <c r="T30" i="1"/>
  <c r="Y30" i="1" s="1"/>
  <c r="AD30" i="1" s="1"/>
  <c r="V19" i="1"/>
  <c r="AA19" i="1" s="1"/>
  <c r="T14" i="1"/>
  <c r="Y14" i="1" s="1"/>
  <c r="AD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AD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AD24" i="1" s="1"/>
  <c r="T40" i="1"/>
  <c r="Y40" i="1" s="1"/>
  <c r="AD40" i="1" s="1"/>
  <c r="X36" i="1"/>
  <c r="AC36" i="1" s="1"/>
  <c r="U30" i="1"/>
  <c r="Z30" i="1" s="1"/>
  <c r="T16" i="1"/>
  <c r="Y16" i="1" s="1"/>
  <c r="AD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AD33" i="1" s="1"/>
  <c r="W14" i="1"/>
  <c r="AB14" i="1" s="1"/>
  <c r="W39" i="1"/>
  <c r="AB39" i="1" s="1"/>
  <c r="AD15" i="1" l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<sst xmlns="http://schemas.openxmlformats.org/spreadsheetml/2006/main" count="739" uniqueCount="402">
  <si>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</si>
  <si>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</si>
  <si>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</si>
  <si>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</si>
  <si>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</si>
  <si>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</si>
  <si>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</si>
  <si>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</si>
  <si>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</si>
  <si>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</si>
  <si>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</si>
  <si>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</si>
  <si>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</si>
  <si>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</si>
  <si>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</si>
  <si>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</si>
  <si>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</si>
  <si>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</si>
  <si>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</si>
  <si>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</si>
  <si>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</si>
  <si>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</si>
  <si>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</si>
  <si>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</si>
  <si>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</si>
  <si>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</si>
  <si>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</si>
  <si>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</si>
  <si>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</si>
  <si>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</si>
  <si>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</si>
  <si>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</si>
  <si>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</si>
  <si>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</si>
  <si>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</si>
  <si>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</si>
  <si>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</si>
  <si>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</si>
  <si>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</si>
  <si>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</si>
  <si>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</si>
  <si>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</si>
  <si>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</si>
  <si>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</si>
  <si>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</si>
  <si>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</si>
  <si>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</si>
  <si>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</si>
  <si>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</si>
  <si>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</si>
  <si>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</si>
  <si>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</si>
  <si>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</si>
  <si>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</si>
  <si>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</si>
  <si>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</si>
  <si>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</si>
  <si>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</si>
  <si>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</si>
  <si>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</si>
  <si>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</si>
  <si>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</si>
  <si>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</si>
  <si>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</si>
  <si>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</si>
  <si>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</si>
  <si>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</si>
  <si>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</si>
  <si>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</si>
  <si>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</si>
  <si>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</si>
  <si>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</si>
  <si>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</si>
  <si>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</si>
  <si>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</si>
  <si>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</si>
  <si>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</si>
  <si>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</si>
  <si>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</si>
  <si>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</si>
  <si>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</si>
  <si>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</si>
  <si>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</si>
  <si>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</si>
  <si>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</si>
  <si>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</si>
  <si>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</si>
  <si>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</si>
  <si>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</si>
  <si>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</si>
  <si>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</si>
  <si>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</si>
  <si>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</si>
  <si>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</si>
  <si>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</si>
  <si>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</si>
  <si>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</si>
  <si>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</si>
  <si>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</si>
  <si>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</si>
  <si>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</si>
  <si>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</si>
  <si>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</si>
  <si>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</si>
  <si>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</si>
  <si>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</si>
  <si>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</si>
  <si>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</si>
  <si>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</si>
  <si>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</si>
  <si>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</si>
  <si>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</si>
  <si>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</si>
  <si>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</si>
  <si>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</si>
  <si>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</si>
  <si>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</si>
  <si>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</si>
  <si>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</si>
  <si>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</si>
  <si>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</si>
  <si>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</si>
  <si>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</si>
  <si>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</si>
  <si>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</si>
  <si>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</si>
  <si>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</si>
  <si>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</si>
  <si>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</si>
  <si>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</si>
  <si>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</si>
  <si>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</si>
  <si>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</si>
  <si>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</si>
  <si>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</si>
  <si>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</si>
  <si>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</si>
  <si>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</si>
  <si>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</si>
  <si>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</si>
  <si>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</si>
  <si>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</si>
  <si>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</si>
  <si>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</si>
  <si>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</si>
  <si>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</si>
  <si>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</si>
  <si>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</si>
  <si>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</si>
  <si>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</si>
  <si>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</si>
  <si>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</si>
  <si>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</si>
  <si>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</si>
  <si>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</si>
  <si>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</si>
  <si>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</si>
  <si>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</si>
  <si>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</si>
  <si>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</si>
  <si>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</si>
  <si>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</si>
  <si>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</si>
  <si>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</si>
  <si>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</si>
  <si>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</si>
  <si>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</si>
  <si>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</si>
  <si>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</si>
  <si>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</si>
  <si>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</si>
  <si>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</si>
  <si>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</si>
  <si>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</si>
  <si>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</si>
  <si>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</si>
  <si>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</si>
  <si>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</si>
  <si>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</si>
  <si>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</si>
  <si>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</si>
  <si>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</si>
  <si>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</si>
  <si>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</si>
  <si>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</si>
  <si>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</si>
  <si>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</si>
  <si>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</si>
  <si>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</si>
  <si>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</si>
  <si>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</si>
  <si>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</si>
  <si>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</si>
  <si>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</si>
  <si>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</si>
  <si>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</si>
  <si>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</si>
  <si>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</si>
  <si>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</si>
  <si>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</si>
  <si>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</si>
  <si>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</si>
  <si>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</si>
  <si>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</si>
  <si>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</si>
  <si>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</si>
  <si>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</si>
  <si>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</si>
  <si>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</si>
  <si>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</si>
  <si>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</si>
  <si>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</si>
  <si>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</si>
  <si>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</si>
  <si>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</si>
  <si>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</si>
  <si>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</si>
  <si>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</si>
  <si>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</si>
  <si>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</si>
  <si>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</si>
  <si>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</si>
  <si>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</si>
  <si>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</si>
  <si>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</si>
  <si>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</si>
  <si>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</si>
  <si>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</si>
  <si>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</si>
  <si>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</si>
  <si>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</si>
  <si>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</si>
  <si>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</si>
  <si>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</si>
  <si>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</si>
  <si>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</si>
  <si>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</si>
  <si>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</si>
  <si>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</si>
  <si>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</si>
  <si>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</si>
  <si>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</si>
  <si>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</si>
  <si>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</si>
  <si>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</si>
  <si>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</si>
  <si>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</si>
  <si>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</si>
  <si>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</si>
  <si>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</si>
  <si>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</si>
  <si>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r>
      <t>IronWood Clothing (</t>
    </r>
    <r>
      <rPr>
        <b/>
        <sz val="10"/>
        <rFont val="Arial"/>
        <family val="2"/>
      </rPr>
      <t>+4 DR</t>
    </r>
    <r>
      <rPr>
        <sz val="10"/>
        <rFont val="Arial"/>
        <family val="2"/>
      </rPr>
      <t>)</t>
    </r>
  </si>
  <si>
    <t>+4 DC +1</t>
  </si>
  <si>
    <t>n/a</t>
  </si>
  <si>
    <t>Change</t>
  </si>
  <si>
    <r>
      <t>Critical Spear (</t>
    </r>
    <r>
      <rPr>
        <b/>
        <sz val="10"/>
        <rFont val="Arial"/>
        <family val="2"/>
      </rPr>
      <t>+4 Threat range</t>
    </r>
    <r>
      <rPr>
        <sz val="10"/>
        <rFont val="Arial"/>
        <family val="2"/>
      </rPr>
      <t>)</t>
    </r>
  </si>
  <si>
    <t>Control</t>
  </si>
  <si>
    <t>Pass without Trace</t>
  </si>
  <si>
    <t>Create</t>
  </si>
  <si>
    <r>
      <t>Enhance a Physical Stat (</t>
    </r>
    <r>
      <rPr>
        <b/>
        <sz val="10"/>
        <rFont val="Arial"/>
        <family val="2"/>
      </rPr>
      <t>+5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 DEX</t>
    </r>
  </si>
  <si>
    <t>12F</t>
  </si>
  <si>
    <t>Perceive</t>
  </si>
  <si>
    <r>
      <t>Enhance Movement (</t>
    </r>
    <r>
      <rPr>
        <b/>
        <sz val="10"/>
        <rFont val="Arial"/>
        <family val="2"/>
      </rPr>
      <t>+12m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</si>
  <si>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t>+4 DC +4m</t>
  </si>
  <si>
    <t>CASTING MODIFIERS</t>
  </si>
  <si>
    <t>Change Nature (30sec buffs)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</si>
  <si>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</si>
  <si>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Increase One Physical Skill (</t>
    </r>
    <r>
      <rPr>
        <b/>
        <sz val="10"/>
        <rFont val="Arial"/>
        <family val="2"/>
      </rPr>
      <t>+8 check</t>
    </r>
    <r>
      <rPr>
        <sz val="10"/>
        <rFont val="Arial"/>
        <family val="2"/>
      </rPr>
      <t>)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</si>
  <si>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</si>
  <si>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</si>
  <si>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eg Gecko Gloves/Spider Pig (</t>
    </r>
    <r>
      <rPr>
        <b/>
        <sz val="10"/>
        <rFont val="Arial"/>
        <family val="2"/>
      </rPr>
      <t>+8 Climb</t>
    </r>
    <r>
      <rPr>
        <sz val="10"/>
        <rFont val="Arial"/>
        <family val="2"/>
      </rPr>
      <t>)</t>
    </r>
  </si>
  <si>
    <r>
      <t>Still Spell</t>
    </r>
    <r>
      <rPr>
        <sz val="10"/>
        <rFont val="Arial"/>
        <family val="2"/>
      </rPr>
      <t>: +6DC to cast with no movement</t>
    </r>
  </si>
  <si>
    <r>
      <t>eg Chameleon Cape/Hidey Horse (</t>
    </r>
    <r>
      <rPr>
        <b/>
        <sz val="10"/>
        <rFont val="Arial"/>
        <family val="2"/>
      </rPr>
      <t>+8 to hide</t>
    </r>
    <r>
      <rPr>
        <sz val="10"/>
        <rFont val="Arial"/>
        <family val="2"/>
      </rPr>
      <t>)</t>
    </r>
  </si>
  <si>
    <r>
      <t>Casting on the Defensive</t>
    </r>
    <r>
      <rPr>
        <sz val="10"/>
        <rFont val="Arial"/>
        <family val="2"/>
      </rPr>
      <t>: +8DC cast in combat no AoO</t>
    </r>
  </si>
  <si>
    <t>Control Nature</t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</si>
  <si>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</si>
  <si>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</si>
  <si>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</si>
  <si>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</si>
  <si>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</si>
  <si>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t>Create Nature</t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</si>
  <si>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</si>
  <si>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</si>
  <si>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Cure Wounds (</t>
    </r>
    <r>
      <rPr>
        <b/>
        <sz val="10"/>
        <rFont val="Arial"/>
        <family val="2"/>
      </rPr>
      <t>Touch 4d6</t>
    </r>
    <r>
      <rPr>
        <sz val="10"/>
        <rFont val="Arial"/>
        <family val="2"/>
      </rPr>
      <t>)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</si>
  <si>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</si>
  <si>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</si>
  <si>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</si>
  <si>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</si>
  <si>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</si>
  <si>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</si>
  <si>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Percieve Nature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</si>
  <si>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</si>
  <si>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</si>
  <si>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</si>
  <si>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</si>
  <si>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</si>
  <si>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t>Change Air</t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</si>
  <si>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</si>
  <si>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</si>
  <si>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</si>
  <si>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</si>
  <si>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</si>
  <si>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Control Air</t>
  </si>
  <si>
    <t>AREA OF EFFECT DC MODIFIERS</t>
  </si>
  <si>
    <t>Single target/ Ray</t>
  </si>
  <si>
    <t>Create Air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</si>
  <si>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</si>
  <si>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</si>
  <si>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</si>
  <si>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</si>
  <si>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</si>
  <si>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</si>
  <si>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</si>
  <si>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</si>
  <si>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</si>
  <si>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</si>
  <si>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</si>
  <si>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</si>
  <si>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</si>
  <si>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</si>
  <si>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r>
      <t>Detect nature/disease/drugs  (24</t>
    </r>
    <r>
      <rPr>
        <b/>
        <sz val="10"/>
        <rFont val="Arial"/>
        <family val="2"/>
      </rPr>
      <t>m inst./ 12m 30sec</t>
    </r>
    <r>
      <rPr>
        <sz val="10"/>
        <rFont val="Arial"/>
        <family val="2"/>
      </rPr>
      <t>)</t>
    </r>
  </si>
  <si>
    <r>
      <t>Cure Wounds (24</t>
    </r>
    <r>
      <rPr>
        <b/>
        <sz val="10"/>
        <rFont val="Arial"/>
        <family val="2"/>
      </rPr>
      <t>m 3d6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</si>
  <si>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</si>
  <si>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</si>
  <si>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</si>
  <si>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</si>
  <si>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Simple Weapons</t>
  </si>
  <si>
    <t>Fast Movement</t>
  </si>
  <si>
    <t>Catholicism</t>
  </si>
  <si>
    <t>Spaniard</t>
  </si>
  <si>
    <t>Male</t>
  </si>
  <si>
    <t>Hanno 'Ladrón' Pícaro González de la Iglesia</t>
  </si>
  <si>
    <t>Cad, Rogue and Lover</t>
  </si>
  <si>
    <t>Craft ( Tools )</t>
  </si>
  <si>
    <t>Profession ( nah )</t>
  </si>
  <si>
    <t>nghtchld</t>
  </si>
  <si>
    <t>Straight as bro</t>
  </si>
  <si>
    <t>green</t>
  </si>
  <si>
    <t>black</t>
  </si>
  <si>
    <t>Possibles:</t>
  </si>
  <si>
    <t>Dodge</t>
  </si>
  <si>
    <t>Combat Reflexes</t>
  </si>
  <si>
    <t>Improved Unarmed Strike</t>
  </si>
  <si>
    <t>Improved Grapple</t>
  </si>
  <si>
    <t>Iron Fist</t>
  </si>
  <si>
    <t>Unarmed</t>
  </si>
  <si>
    <t>Ambidextrous</t>
  </si>
  <si>
    <t>Expert Grappler</t>
  </si>
  <si>
    <t>Grapple</t>
  </si>
  <si>
    <t>Weapon Specialisation Unarmed</t>
  </si>
  <si>
    <t>Opportunist</t>
  </si>
  <si>
    <t>Quick Strike</t>
  </si>
  <si>
    <t>Spanish (Full)</t>
  </si>
  <si>
    <t>Uncanny Dodge</t>
  </si>
  <si>
    <t>Skill Synergy  (Creeper)</t>
  </si>
  <si>
    <t>Ugenistan</t>
  </si>
  <si>
    <t>**</t>
  </si>
  <si>
    <t xml:space="preserve"> *</t>
  </si>
  <si>
    <t>***</t>
  </si>
  <si>
    <t>Sneak Attack</t>
  </si>
  <si>
    <t>Power Attack</t>
  </si>
  <si>
    <t>Mobility</t>
  </si>
  <si>
    <t>Improved Iron Fist</t>
  </si>
  <si>
    <t>Fuck Magic</t>
  </si>
  <si>
    <t>GFoF</t>
  </si>
  <si>
    <t>Orc Wars: Strike while the…</t>
  </si>
  <si>
    <t>Weapon Focus Unarmed</t>
  </si>
  <si>
    <t>Additional attack (unarmed)</t>
  </si>
  <si>
    <t>Burned</t>
  </si>
  <si>
    <t>+1D6 sneak</t>
  </si>
  <si>
    <t>Cursed Lands</t>
  </si>
  <si>
    <t>y</t>
  </si>
  <si>
    <t>HEIGHT (m)</t>
  </si>
  <si>
    <t>WEIGHT (kg)</t>
  </si>
  <si>
    <t>Erden 4200 300yrs</t>
  </si>
  <si>
    <t>Erden 2800 under the sea</t>
  </si>
  <si>
    <t>Evasion</t>
  </si>
  <si>
    <t>Improved Evasion</t>
  </si>
  <si>
    <t>Greater Wp Prof Unarmed</t>
  </si>
  <si>
    <t>1D6+7</t>
  </si>
  <si>
    <t>Great Fortitude</t>
  </si>
  <si>
    <t>Improved Feint</t>
  </si>
  <si>
    <t>Improved Initiative</t>
  </si>
  <si>
    <t>Toughness</t>
  </si>
  <si>
    <t>Iron Will</t>
  </si>
  <si>
    <t>KnowE4200 ( Behavior Sci)</t>
  </si>
  <si>
    <t>5.2_2</t>
  </si>
  <si>
    <t>Zero G Combat</t>
  </si>
  <si>
    <t>Dwarf wars</t>
  </si>
  <si>
    <t>Improved Critical (unarmed)</t>
  </si>
  <si>
    <t>Angus Excellent Adventure</t>
  </si>
  <si>
    <t>point blank shot</t>
  </si>
  <si>
    <t>power throw</t>
  </si>
  <si>
    <t>precise shot</t>
  </si>
  <si>
    <t>Dart</t>
  </si>
  <si>
    <t>1D4</t>
  </si>
  <si>
    <t>+1 in 30ft, +power throw, sneak</t>
  </si>
  <si>
    <t>short spear</t>
  </si>
  <si>
    <t>8m</t>
  </si>
  <si>
    <t>1D8</t>
  </si>
  <si>
    <t>x3</t>
  </si>
  <si>
    <t>Non Session 53 (Gra) Soul capture probe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</si>
</sst>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4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059" name="Picture 1">
          <a:extLst>
            <a:ext uri="{FF2B5EF4-FFF2-40B4-BE49-F238E27FC236}">
              <a16:creationId xmlns:a16="http://schemas.microsoft.com/office/drawing/2014/main" id="{3FF2521E-FF5C-4064-AA0D-B9588093D1B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topLeftCell="A13" zoomScaleNormal="100" zoomScaleSheetLayoutView="70" workbookViewId="0">
      <selection activeCell="AL30" sqref="AL30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331</v>
      </c>
      <c r="D1" s="7" t="s">
        <v>1</v>
      </c>
      <c r="E1" s="151" t="s">
        <v>332</v>
      </c>
      <c r="AG1" s="9" t="s">
        <v>364</v>
      </c>
      <c r="AK1" s="7" t="s">
        <v>2</v>
      </c>
      <c r="AL1" s="10" t="s">
        <v>386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327</v>
      </c>
      <c r="B3" s="20">
        <f t="shared" ref="B3:B52" si="0">IF(A3="",0,5)</f>
        <v>5</v>
      </c>
      <c r="C3" s="108" t="s">
        <v>232</v>
      </c>
      <c r="D3" s="22">
        <v>11</v>
      </c>
      <c r="E3" s="20">
        <f>IF(G3=1,IF(D3&gt;0,(D3*1)+5,0),D3*1)</f>
        <v>16</v>
      </c>
      <c r="F3" s="23">
        <f>D3</f>
        <v>11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14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14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11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14</v>
      </c>
      <c r="V3" s="26" t="str">
        <f t="shared" ref="V3:V34" si="10">VLOOKUP(S3,$M$3:$P$52,4,FALSE)</f>
        <v>DEX</v>
      </c>
      <c r="W3" s="25">
        <f t="shared" ref="W3:W34" si="11">VLOOKUP(S3,$M$3:$Q$52,5,FALSE)</f>
        <v>3</v>
      </c>
      <c r="X3" s="26">
        <f t="shared" ref="X3:X34" si="12">VLOOKUP(S3,$M$3:$R$52,6,FALSE)</f>
        <v>11</v>
      </c>
      <c r="Y3" s="26" t="str">
        <f>IF(ISERROR(T3),"",T3)</f>
        <v>Acrobatics*</v>
      </c>
      <c r="Z3" s="25">
        <f>IF(ISERROR(U3),"",U3)</f>
        <v>14</v>
      </c>
      <c r="AA3" s="26" t="str">
        <f>IF(ISERROR(V3),"",V3)</f>
        <v>DEX</v>
      </c>
      <c r="AB3" s="25">
        <f>IF(ISERROR(W3),"",W3)</f>
        <v>3</v>
      </c>
      <c r="AC3" s="26">
        <f>IF(ISERROR(X3),"",X3)</f>
        <v>11</v>
      </c>
      <c r="AD3" s="25" t="str">
        <f t="shared" ref="AD3:AD34" si="13">IF(Y3&lt;&gt;"",CONCATENATE(Y3," ",Z3,", "),"")</f>
        <v xml:space="preserve">Acrobatics* 14, </v>
      </c>
      <c r="AE3" s="201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14, Appraise 0, Climb/Jump* 13, Craft ( Tools ) 5, Craft ( B ) 0, Craft ( C ) 0, Craft ( D ) 0, Deception 10, Diplomacy 5, Disable Device 10, Disguise 0, Escape Artist* 9, Forgery 0, Heal 1, KnowE4200 ( Behavior Sci) 9, Perception 11, Perform 0, Ride 3, Search 0, Sense Motive 8, Sleight of Hand * 10, Stealth* 13, Swim 3, Urban Lore 0, Use Rope 8, Wilderness Lore 6, </v>
      </c>
      <c r="AF3" s="27"/>
      <c r="AG3" s="1" t="s">
        <v>326</v>
      </c>
      <c r="AH3" s="22">
        <v>10</v>
      </c>
      <c r="AI3" s="20">
        <f>AH3*2</f>
        <v>20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359</v>
      </c>
      <c r="B4" s="20">
        <f t="shared" si="0"/>
        <v>5</v>
      </c>
      <c r="C4" s="107" t="s">
        <v>212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1"/>
      <c r="AF4" s="27"/>
      <c r="AG4" s="1" t="s">
        <v>367</v>
      </c>
      <c r="AH4" s="4">
        <v>10</v>
      </c>
      <c r="AI4" s="20">
        <f t="shared" ref="AI4:AI16" si="22">AH4*2</f>
        <v>20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 x14ac:dyDescent="0.2">
      <c r="A5" s="1" t="s">
        <v>340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13</v>
      </c>
      <c r="V5" s="26" t="str">
        <f t="shared" si="10"/>
        <v>STR</v>
      </c>
      <c r="W5" s="25">
        <f t="shared" si="11"/>
        <v>3</v>
      </c>
      <c r="X5" s="26">
        <f t="shared" si="12"/>
        <v>10</v>
      </c>
      <c r="Y5" s="26" t="str">
        <f t="shared" si="17"/>
        <v>Climb/Jump*</v>
      </c>
      <c r="Z5" s="25">
        <f t="shared" si="18"/>
        <v>13</v>
      </c>
      <c r="AA5" s="26" t="str">
        <f t="shared" si="19"/>
        <v>STR</v>
      </c>
      <c r="AB5" s="25">
        <f t="shared" si="20"/>
        <v>3</v>
      </c>
      <c r="AC5" s="26">
        <f t="shared" si="21"/>
        <v>10</v>
      </c>
      <c r="AD5" s="25" t="str">
        <f t="shared" si="13"/>
        <v xml:space="preserve">Climb/Jump* 13, </v>
      </c>
      <c r="AE5" s="201"/>
      <c r="AF5" s="27"/>
      <c r="AG5" s="1" t="s">
        <v>367</v>
      </c>
      <c r="AH5" s="4">
        <v>10</v>
      </c>
      <c r="AI5" s="20">
        <f t="shared" si="22"/>
        <v>20</v>
      </c>
      <c r="AJ5" s="20">
        <f t="shared" si="14"/>
        <v>5</v>
      </c>
      <c r="AM5" s="28"/>
    </row>
    <row r="6" spans="1:41" ht="12.75" customHeight="1" x14ac:dyDescent="0.2">
      <c r="A6" s="1" t="s">
        <v>346</v>
      </c>
      <c r="B6" s="20">
        <f t="shared" si="0"/>
        <v>5</v>
      </c>
      <c r="C6" s="108" t="s">
        <v>233</v>
      </c>
      <c r="D6" s="22">
        <v>10</v>
      </c>
      <c r="E6" s="20">
        <f>IF(G6=1,IF(D6&gt;0,(D6*1)+5,0),D6*1)</f>
        <v>10</v>
      </c>
      <c r="F6" s="23">
        <f>D6</f>
        <v>10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13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13</v>
      </c>
      <c r="P6" s="26" t="str">
        <f t="shared" si="5"/>
        <v>STR</v>
      </c>
      <c r="Q6" s="25">
        <f t="shared" si="6"/>
        <v>3</v>
      </c>
      <c r="R6" s="26">
        <f t="shared" si="7"/>
        <v>10</v>
      </c>
      <c r="S6" s="26">
        <v>4</v>
      </c>
      <c r="T6" s="26" t="str">
        <f t="shared" si="8"/>
        <v>Craft ( Tools )</v>
      </c>
      <c r="U6" s="25">
        <f t="shared" si="9"/>
        <v>5</v>
      </c>
      <c r="V6" s="26" t="str">
        <f t="shared" si="10"/>
        <v>INT</v>
      </c>
      <c r="W6" s="25">
        <f t="shared" si="11"/>
        <v>0</v>
      </c>
      <c r="X6" s="26">
        <f t="shared" si="12"/>
        <v>5</v>
      </c>
      <c r="Y6" s="26" t="str">
        <f t="shared" si="17"/>
        <v>Craft ( Tools )</v>
      </c>
      <c r="Z6" s="25">
        <f t="shared" si="18"/>
        <v>5</v>
      </c>
      <c r="AA6" s="26" t="str">
        <f t="shared" si="19"/>
        <v>INT</v>
      </c>
      <c r="AB6" s="25">
        <f t="shared" si="20"/>
        <v>0</v>
      </c>
      <c r="AC6" s="26">
        <f t="shared" si="21"/>
        <v>5</v>
      </c>
      <c r="AD6" s="25" t="str">
        <f t="shared" si="13"/>
        <v xml:space="preserve">Craft ( Tools ) 5, </v>
      </c>
      <c r="AE6" s="201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t="s">
        <v>342</v>
      </c>
      <c r="B7" s="20">
        <f t="shared" si="0"/>
        <v>5</v>
      </c>
      <c r="C7" s="21" t="s">
        <v>333</v>
      </c>
      <c r="D7" s="22">
        <v>5</v>
      </c>
      <c r="E7" s="20">
        <f t="shared" ref="E7:E48" si="23">IF(G7=1,IF(D7&gt;0,(D7*1)+5,0),D7*1)</f>
        <v>5</v>
      </c>
      <c r="F7" s="23">
        <f t="shared" ref="F7:F47" si="24">D7</f>
        <v>5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5</v>
      </c>
      <c r="L7" s="26">
        <f t="shared" si="16"/>
        <v>4</v>
      </c>
      <c r="M7" s="26">
        <f t="shared" si="2"/>
        <v>4</v>
      </c>
      <c r="N7" s="26" t="str">
        <f t="shared" si="3"/>
        <v>Craft ( Tools )</v>
      </c>
      <c r="O7" s="25">
        <f t="shared" si="4"/>
        <v>5</v>
      </c>
      <c r="P7" s="26" t="str">
        <f t="shared" si="5"/>
        <v>INT</v>
      </c>
      <c r="Q7" s="25">
        <f t="shared" si="6"/>
        <v>0</v>
      </c>
      <c r="R7" s="26">
        <f t="shared" si="7"/>
        <v>5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1"/>
      <c r="AF7" s="27"/>
      <c r="AI7" s="20">
        <f t="shared" si="22"/>
        <v>0</v>
      </c>
      <c r="AJ7" s="20">
        <f t="shared" si="14"/>
        <v>0</v>
      </c>
      <c r="AK7" s="4">
        <v>4</v>
      </c>
      <c r="AM7" s="28">
        <f>AK7*5</f>
        <v>20</v>
      </c>
    </row>
    <row r="8" spans="1:41" ht="12.75" customHeight="1" x14ac:dyDescent="0.2">
      <c r="A8" s="3" t="s">
        <v>343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1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 t="s">
        <v>344</v>
      </c>
      <c r="B9" s="20">
        <f>IF(A9="",0,5)</f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1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A10" s="1" t="s">
        <v>349</v>
      </c>
      <c r="B10" s="20">
        <f t="shared" si="0"/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10</v>
      </c>
      <c r="V10" s="26" t="str">
        <f t="shared" si="10"/>
        <v>CHA</v>
      </c>
      <c r="W10" s="25">
        <f t="shared" si="11"/>
        <v>0</v>
      </c>
      <c r="X10" s="26">
        <f t="shared" si="12"/>
        <v>10</v>
      </c>
      <c r="Y10" s="26" t="str">
        <f t="shared" si="17"/>
        <v>Deception</v>
      </c>
      <c r="Z10" s="25">
        <f t="shared" si="18"/>
        <v>10</v>
      </c>
      <c r="AA10" s="26" t="str">
        <f t="shared" si="19"/>
        <v>CHA</v>
      </c>
      <c r="AB10" s="25">
        <f t="shared" si="20"/>
        <v>0</v>
      </c>
      <c r="AC10" s="26">
        <f t="shared" si="21"/>
        <v>10</v>
      </c>
      <c r="AD10" s="25" t="str">
        <f t="shared" si="13"/>
        <v xml:space="preserve">Deception 10, </v>
      </c>
      <c r="AE10" s="201"/>
      <c r="AF10" s="27"/>
      <c r="AI10" s="20">
        <f t="shared" si="22"/>
        <v>0</v>
      </c>
      <c r="AJ10" s="20">
        <f t="shared" si="14"/>
        <v>0</v>
      </c>
      <c r="AK10" s="4">
        <v>3</v>
      </c>
      <c r="AM10" s="28">
        <f>AK10*5</f>
        <v>15</v>
      </c>
    </row>
    <row r="11" spans="1:41" ht="12.75" customHeight="1" x14ac:dyDescent="0.2">
      <c r="A11" s="1" t="s">
        <v>354</v>
      </c>
      <c r="B11" s="20">
        <f t="shared" si="0"/>
        <v>5</v>
      </c>
      <c r="C11" s="1" t="s">
        <v>45</v>
      </c>
      <c r="D11" s="22">
        <v>10</v>
      </c>
      <c r="E11" s="20">
        <f t="shared" si="23"/>
        <v>10</v>
      </c>
      <c r="F11" s="23">
        <f t="shared" si="24"/>
        <v>10</v>
      </c>
      <c r="G11" s="23"/>
      <c r="H11" s="23">
        <f>'Character Sheet'!CS49</f>
        <v>0</v>
      </c>
      <c r="I11" s="23" t="s">
        <v>46</v>
      </c>
      <c r="J11" s="24">
        <f t="shared" si="15"/>
        <v>0</v>
      </c>
      <c r="K11" s="25">
        <f t="shared" si="1"/>
        <v>10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10</v>
      </c>
      <c r="P11" s="26" t="str">
        <f t="shared" si="5"/>
        <v>CHA</v>
      </c>
      <c r="Q11" s="25">
        <f t="shared" si="6"/>
        <v>0</v>
      </c>
      <c r="R11" s="26">
        <f t="shared" si="7"/>
        <v>10</v>
      </c>
      <c r="S11" s="26">
        <v>9</v>
      </c>
      <c r="T11" s="26" t="str">
        <f t="shared" si="8"/>
        <v>Diplomacy</v>
      </c>
      <c r="U11" s="25">
        <f t="shared" si="9"/>
        <v>5</v>
      </c>
      <c r="V11" s="26" t="str">
        <f t="shared" si="10"/>
        <v>CHA</v>
      </c>
      <c r="W11" s="25">
        <f t="shared" si="11"/>
        <v>0</v>
      </c>
      <c r="X11" s="26">
        <f t="shared" si="12"/>
        <v>5</v>
      </c>
      <c r="Y11" s="26" t="str">
        <f t="shared" si="17"/>
        <v>Diplomacy</v>
      </c>
      <c r="Z11" s="25">
        <f t="shared" si="18"/>
        <v>5</v>
      </c>
      <c r="AA11" s="26" t="str">
        <f t="shared" si="19"/>
        <v>CHA</v>
      </c>
      <c r="AB11" s="25">
        <f t="shared" si="20"/>
        <v>0</v>
      </c>
      <c r="AC11" s="26">
        <f t="shared" si="21"/>
        <v>5</v>
      </c>
      <c r="AD11" s="25" t="str">
        <f t="shared" si="13"/>
        <v xml:space="preserve">Diplomacy 5, </v>
      </c>
      <c r="AE11" s="201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1" t="s">
        <v>360</v>
      </c>
      <c r="B12" s="20">
        <f t="shared" si="0"/>
        <v>5</v>
      </c>
      <c r="C12" s="109" t="s">
        <v>48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46</v>
      </c>
      <c r="J12" s="24">
        <f t="shared" si="15"/>
        <v>0</v>
      </c>
      <c r="K12" s="25">
        <f t="shared" si="1"/>
        <v>5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5</v>
      </c>
      <c r="P12" s="26" t="str">
        <f t="shared" si="5"/>
        <v>CHA</v>
      </c>
      <c r="Q12" s="25">
        <f t="shared" si="6"/>
        <v>0</v>
      </c>
      <c r="R12" s="26">
        <f t="shared" si="7"/>
        <v>5</v>
      </c>
      <c r="S12" s="26">
        <v>10</v>
      </c>
      <c r="T12" s="26" t="str">
        <f t="shared" si="8"/>
        <v>Disable Device</v>
      </c>
      <c r="U12" s="25">
        <f t="shared" si="9"/>
        <v>10</v>
      </c>
      <c r="V12" s="26" t="str">
        <f t="shared" si="10"/>
        <v>INT</v>
      </c>
      <c r="W12" s="25">
        <f t="shared" si="11"/>
        <v>0</v>
      </c>
      <c r="X12" s="26">
        <f t="shared" si="12"/>
        <v>10</v>
      </c>
      <c r="Y12" s="26" t="str">
        <f t="shared" si="17"/>
        <v>Disable Device</v>
      </c>
      <c r="Z12" s="25">
        <f t="shared" si="18"/>
        <v>10</v>
      </c>
      <c r="AA12" s="26" t="str">
        <f t="shared" si="19"/>
        <v>INT</v>
      </c>
      <c r="AB12" s="25">
        <f t="shared" si="20"/>
        <v>0</v>
      </c>
      <c r="AC12" s="26">
        <f t="shared" si="21"/>
        <v>10</v>
      </c>
      <c r="AD12" s="25" t="str">
        <f t="shared" si="13"/>
        <v xml:space="preserve">Disable Device 10, </v>
      </c>
      <c r="AE12" s="201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A13" s="1" t="s">
        <v>366</v>
      </c>
      <c r="B13" s="20">
        <f t="shared" si="0"/>
        <v>5</v>
      </c>
      <c r="C13" s="109" t="s">
        <v>217</v>
      </c>
      <c r="D13" s="22">
        <v>10</v>
      </c>
      <c r="E13" s="20">
        <f t="shared" si="23"/>
        <v>15</v>
      </c>
      <c r="F13" s="23">
        <f t="shared" si="24"/>
        <v>10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10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10</v>
      </c>
      <c r="P13" s="26" t="str">
        <f t="shared" si="5"/>
        <v>INT</v>
      </c>
      <c r="Q13" s="25">
        <f t="shared" si="6"/>
        <v>0</v>
      </c>
      <c r="R13" s="26">
        <f t="shared" si="7"/>
        <v>10</v>
      </c>
      <c r="S13" s="26">
        <v>11</v>
      </c>
      <c r="T13" s="26" t="str">
        <f t="shared" si="8"/>
        <v>Disguise</v>
      </c>
      <c r="U13" s="25">
        <f t="shared" si="9"/>
        <v>0</v>
      </c>
      <c r="V13" s="26" t="str">
        <f t="shared" si="10"/>
        <v>CHA</v>
      </c>
      <c r="W13" s="25">
        <f t="shared" si="11"/>
        <v>0</v>
      </c>
      <c r="X13" s="26">
        <f t="shared" si="12"/>
        <v>0</v>
      </c>
      <c r="Y13" s="26" t="str">
        <f t="shared" si="17"/>
        <v>Disguise</v>
      </c>
      <c r="Z13" s="25">
        <f t="shared" si="18"/>
        <v>0</v>
      </c>
      <c r="AA13" s="26" t="str">
        <f t="shared" si="19"/>
        <v>CHA</v>
      </c>
      <c r="AB13" s="25">
        <f t="shared" si="20"/>
        <v>0</v>
      </c>
      <c r="AC13" s="26">
        <f t="shared" si="21"/>
        <v>0</v>
      </c>
      <c r="AD13" s="25" t="str">
        <f t="shared" si="13"/>
        <v xml:space="preserve">Disguise 0, </v>
      </c>
      <c r="AE13" s="201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A14" s="1" t="s">
        <v>347</v>
      </c>
      <c r="B14" s="20">
        <f t="shared" si="0"/>
        <v>5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0</v>
      </c>
      <c r="K14" s="25">
        <f t="shared" si="1"/>
        <v>0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0</v>
      </c>
      <c r="P14" s="26" t="str">
        <f t="shared" si="5"/>
        <v>CHA</v>
      </c>
      <c r="Q14" s="25">
        <f t="shared" si="6"/>
        <v>0</v>
      </c>
      <c r="R14" s="26">
        <f t="shared" si="7"/>
        <v>0</v>
      </c>
      <c r="S14" s="26">
        <v>12</v>
      </c>
      <c r="T14" s="26" t="str">
        <f t="shared" si="8"/>
        <v>Escape Artist*</v>
      </c>
      <c r="U14" s="25">
        <f t="shared" si="9"/>
        <v>9</v>
      </c>
      <c r="V14" s="26" t="str">
        <f t="shared" si="10"/>
        <v>DEX</v>
      </c>
      <c r="W14" s="25">
        <f t="shared" si="11"/>
        <v>3</v>
      </c>
      <c r="X14" s="26">
        <f t="shared" si="12"/>
        <v>6</v>
      </c>
      <c r="Y14" s="26" t="str">
        <f t="shared" si="17"/>
        <v>Escape Artist*</v>
      </c>
      <c r="Z14" s="25">
        <f t="shared" si="18"/>
        <v>9</v>
      </c>
      <c r="AA14" s="26" t="str">
        <f t="shared" si="19"/>
        <v>DEX</v>
      </c>
      <c r="AB14" s="25">
        <f t="shared" si="20"/>
        <v>3</v>
      </c>
      <c r="AC14" s="26">
        <f t="shared" si="21"/>
        <v>6</v>
      </c>
      <c r="AD14" s="25" t="str">
        <f t="shared" si="13"/>
        <v xml:space="preserve">Escape Artist* 9,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A15" s="1" t="s">
        <v>350</v>
      </c>
      <c r="B15" s="20">
        <f t="shared" si="0"/>
        <v>5</v>
      </c>
      <c r="C15" s="108" t="s">
        <v>234</v>
      </c>
      <c r="D15" s="22">
        <v>6</v>
      </c>
      <c r="E15" s="20">
        <f t="shared" si="23"/>
        <v>6</v>
      </c>
      <c r="F15" s="23">
        <f t="shared" si="24"/>
        <v>6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9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9</v>
      </c>
      <c r="P15" s="26" t="str">
        <f t="shared" si="5"/>
        <v>DEX</v>
      </c>
      <c r="Q15" s="25">
        <f t="shared" si="6"/>
        <v>3</v>
      </c>
      <c r="R15" s="26">
        <f t="shared" si="7"/>
        <v>6</v>
      </c>
      <c r="S15" s="26">
        <v>13</v>
      </c>
      <c r="T15" s="26" t="str">
        <f t="shared" si="8"/>
        <v>Forgery</v>
      </c>
      <c r="U15" s="25">
        <f t="shared" si="9"/>
        <v>0</v>
      </c>
      <c r="V15" s="26" t="str">
        <f t="shared" si="10"/>
        <v>INT</v>
      </c>
      <c r="W15" s="25">
        <f t="shared" si="11"/>
        <v>0</v>
      </c>
      <c r="X15" s="26">
        <f t="shared" si="12"/>
        <v>0</v>
      </c>
      <c r="Y15" s="26" t="str">
        <f t="shared" si="17"/>
        <v>Forgery</v>
      </c>
      <c r="Z15" s="25">
        <f t="shared" si="18"/>
        <v>0</v>
      </c>
      <c r="AA15" s="26" t="str">
        <f t="shared" si="19"/>
        <v>INT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Forgery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A16" s="1" t="s">
        <v>341</v>
      </c>
      <c r="B16" s="20">
        <f t="shared" si="0"/>
        <v>5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1</v>
      </c>
      <c r="V16" s="26" t="str">
        <f t="shared" si="10"/>
        <v>WIS</v>
      </c>
      <c r="W16" s="25">
        <f t="shared" si="11"/>
        <v>1</v>
      </c>
      <c r="X16" s="26">
        <f t="shared" si="12"/>
        <v>0</v>
      </c>
      <c r="Y16" s="26" t="str">
        <f t="shared" si="17"/>
        <v>Heal</v>
      </c>
      <c r="Z16" s="25">
        <f t="shared" si="18"/>
        <v>1</v>
      </c>
      <c r="AA16" s="26" t="str">
        <f t="shared" si="19"/>
        <v>WIS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Heal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1:44" ht="12.75" customHeight="1" x14ac:dyDescent="0.2">
      <c r="A17" s="1" t="s">
        <v>351</v>
      </c>
      <c r="B17" s="20">
        <f t="shared" si="0"/>
        <v>5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0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0</v>
      </c>
      <c r="R17" s="26">
        <f t="shared" si="7"/>
        <v>0</v>
      </c>
      <c r="S17" s="26">
        <v>15</v>
      </c>
      <c r="T17" s="26" t="str">
        <f t="shared" si="8"/>
        <v>KnowE4200 ( Behavior Sci)</v>
      </c>
      <c r="U17" s="25">
        <f t="shared" si="9"/>
        <v>9</v>
      </c>
      <c r="V17" s="26" t="str">
        <f t="shared" si="10"/>
        <v>INT</v>
      </c>
      <c r="W17" s="25">
        <f t="shared" si="11"/>
        <v>0</v>
      </c>
      <c r="X17" s="26">
        <f t="shared" si="12"/>
        <v>9</v>
      </c>
      <c r="Y17" s="26" t="str">
        <f t="shared" si="17"/>
        <v>KnowE4200 ( Behavior Sci)</v>
      </c>
      <c r="Z17" s="25">
        <f t="shared" si="18"/>
        <v>9</v>
      </c>
      <c r="AA17" s="26" t="str">
        <f t="shared" si="19"/>
        <v>INT</v>
      </c>
      <c r="AB17" s="25">
        <f t="shared" si="20"/>
        <v>0</v>
      </c>
      <c r="AC17" s="26">
        <f t="shared" si="21"/>
        <v>9</v>
      </c>
      <c r="AD17" s="25" t="str">
        <f t="shared" si="13"/>
        <v xml:space="preserve">KnowE4200 ( Behavior Sci) 9,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213</v>
      </c>
      <c r="AR17" t="s">
        <v>214</v>
      </c>
    </row>
    <row r="18" spans="1:44" ht="12.75" customHeight="1" x14ac:dyDescent="0.2">
      <c r="A18" s="1" t="s">
        <v>378</v>
      </c>
      <c r="B18" s="20">
        <f t="shared" si="0"/>
        <v>5</v>
      </c>
      <c r="C18" s="3" t="s">
        <v>218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1</v>
      </c>
      <c r="K18" s="25">
        <f t="shared" si="1"/>
        <v>1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Perception</v>
      </c>
      <c r="U18" s="25">
        <f t="shared" si="9"/>
        <v>11</v>
      </c>
      <c r="V18" s="26" t="str">
        <f t="shared" si="10"/>
        <v>WIS</v>
      </c>
      <c r="W18" s="25">
        <f t="shared" si="11"/>
        <v>1</v>
      </c>
      <c r="X18" s="26">
        <f t="shared" si="12"/>
        <v>10</v>
      </c>
      <c r="Y18" s="26" t="str">
        <f t="shared" si="17"/>
        <v>Perception</v>
      </c>
      <c r="Z18" s="25">
        <f t="shared" si="18"/>
        <v>11</v>
      </c>
      <c r="AA18" s="26" t="str">
        <f t="shared" si="19"/>
        <v>WIS</v>
      </c>
      <c r="AB18" s="25">
        <f t="shared" si="20"/>
        <v>1</v>
      </c>
      <c r="AC18" s="26">
        <f t="shared" si="21"/>
        <v>10</v>
      </c>
      <c r="AD18" s="25" t="str">
        <f t="shared" si="13"/>
        <v xml:space="preserve">Perception 11,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215</v>
      </c>
      <c r="AR18" t="s">
        <v>225</v>
      </c>
    </row>
    <row r="19" spans="1:44" ht="12.75" customHeight="1" x14ac:dyDescent="0.2">
      <c r="A19" s="1" t="s">
        <v>380</v>
      </c>
      <c r="B19" s="20">
        <f t="shared" si="0"/>
        <v>5</v>
      </c>
      <c r="C19" s="1" t="s">
        <v>385</v>
      </c>
      <c r="D19" s="22">
        <v>9</v>
      </c>
      <c r="E19" s="20">
        <f t="shared" si="23"/>
        <v>14</v>
      </c>
      <c r="F19" s="23">
        <f t="shared" si="24"/>
        <v>9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9</v>
      </c>
      <c r="L19" s="26">
        <f t="shared" si="16"/>
        <v>15</v>
      </c>
      <c r="M19" s="26">
        <f t="shared" si="2"/>
        <v>15</v>
      </c>
      <c r="N19" s="26" t="str">
        <f t="shared" si="3"/>
        <v>KnowE4200 ( Behavior Sci)</v>
      </c>
      <c r="O19" s="25">
        <f t="shared" si="4"/>
        <v>9</v>
      </c>
      <c r="P19" s="26" t="str">
        <f t="shared" si="5"/>
        <v>INT</v>
      </c>
      <c r="Q19" s="25">
        <f t="shared" si="6"/>
        <v>0</v>
      </c>
      <c r="R19" s="26">
        <f t="shared" si="7"/>
        <v>9</v>
      </c>
      <c r="S19" s="26">
        <v>17</v>
      </c>
      <c r="T19" s="26" t="str">
        <f t="shared" si="8"/>
        <v>Perform</v>
      </c>
      <c r="U19" s="25">
        <f t="shared" si="9"/>
        <v>0</v>
      </c>
      <c r="V19" s="26" t="str">
        <f t="shared" si="10"/>
        <v>CHA</v>
      </c>
      <c r="W19" s="25">
        <f t="shared" si="11"/>
        <v>0</v>
      </c>
      <c r="X19" s="26">
        <f t="shared" si="12"/>
        <v>0</v>
      </c>
      <c r="Y19" s="26" t="str">
        <f t="shared" si="17"/>
        <v>Perform</v>
      </c>
      <c r="Z19" s="25">
        <f t="shared" si="18"/>
        <v>0</v>
      </c>
      <c r="AA19" s="26" t="str">
        <f t="shared" si="19"/>
        <v>CHA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Perform 0, </v>
      </c>
      <c r="AE19" s="31"/>
      <c r="AF19" s="27">
        <v>2</v>
      </c>
      <c r="AG19" s="30" t="s">
        <v>355</v>
      </c>
      <c r="AH19" s="4">
        <v>25</v>
      </c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224</v>
      </c>
    </row>
    <row r="20" spans="1:44" ht="12.75" customHeight="1" x14ac:dyDescent="0.2">
      <c r="A20" s="1" t="s">
        <v>383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15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3</v>
      </c>
      <c r="V20" s="26" t="str">
        <f t="shared" si="10"/>
        <v>DEX</v>
      </c>
      <c r="W20" s="25">
        <f t="shared" si="11"/>
        <v>3</v>
      </c>
      <c r="X20" s="26">
        <f t="shared" si="12"/>
        <v>0</v>
      </c>
      <c r="Y20" s="26" t="str">
        <f t="shared" si="17"/>
        <v>Ride</v>
      </c>
      <c r="Z20" s="25">
        <f t="shared" si="18"/>
        <v>3</v>
      </c>
      <c r="AA20" s="26" t="str">
        <f t="shared" si="19"/>
        <v>DEX</v>
      </c>
      <c r="AB20" s="25">
        <f t="shared" si="20"/>
        <v>3</v>
      </c>
      <c r="AC20" s="26">
        <f t="shared" si="21"/>
        <v>0</v>
      </c>
      <c r="AD20" s="25" t="str">
        <f t="shared" si="13"/>
        <v xml:space="preserve">Ride 3, </v>
      </c>
      <c r="AE20" s="31"/>
      <c r="AF20" s="27">
        <v>3</v>
      </c>
      <c r="AG20" s="30" t="s">
        <v>365</v>
      </c>
      <c r="AH20" s="4">
        <v>50</v>
      </c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217</v>
      </c>
      <c r="AR20" s="109" t="s">
        <v>226</v>
      </c>
    </row>
    <row r="21" spans="1:44" ht="12.75" customHeight="1" x14ac:dyDescent="0.2">
      <c r="A21" s="1" t="s">
        <v>384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15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0</v>
      </c>
      <c r="V21" s="26" t="str">
        <f t="shared" si="10"/>
        <v>INT</v>
      </c>
      <c r="W21" s="25">
        <f t="shared" si="11"/>
        <v>0</v>
      </c>
      <c r="X21" s="26">
        <f t="shared" si="12"/>
        <v>0</v>
      </c>
      <c r="Y21" s="26" t="str">
        <f t="shared" si="17"/>
        <v>Search</v>
      </c>
      <c r="Z21" s="25">
        <f t="shared" si="18"/>
        <v>0</v>
      </c>
      <c r="AA21" s="26" t="str">
        <f t="shared" si="19"/>
        <v>INT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Search 0, </v>
      </c>
      <c r="AE21" s="31"/>
      <c r="AF21" s="27">
        <v>4</v>
      </c>
      <c r="AG21" s="30" t="s">
        <v>368</v>
      </c>
      <c r="AH21" s="4">
        <v>-1</v>
      </c>
      <c r="AI21" s="20"/>
      <c r="AJ21" s="20"/>
      <c r="AK21" s="34" t="s">
        <v>64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216</v>
      </c>
      <c r="AR21" s="109" t="s">
        <v>227</v>
      </c>
    </row>
    <row r="22" spans="1:44" ht="12.75" customHeight="1" x14ac:dyDescent="0.2">
      <c r="A22" s="1" t="s">
        <v>381</v>
      </c>
      <c r="B22" s="20">
        <f t="shared" si="0"/>
        <v>5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15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8</v>
      </c>
      <c r="V22" s="26" t="str">
        <f t="shared" si="10"/>
        <v>WIS</v>
      </c>
      <c r="W22" s="25">
        <f t="shared" si="11"/>
        <v>1</v>
      </c>
      <c r="X22" s="26">
        <f t="shared" si="12"/>
        <v>7</v>
      </c>
      <c r="Y22" s="26" t="str">
        <f t="shared" si="17"/>
        <v>Sense Motive</v>
      </c>
      <c r="Z22" s="25">
        <f t="shared" si="18"/>
        <v>8</v>
      </c>
      <c r="AA22" s="26" t="str">
        <f t="shared" si="19"/>
        <v>WIS</v>
      </c>
      <c r="AB22" s="25">
        <f t="shared" si="20"/>
        <v>1</v>
      </c>
      <c r="AC22" s="26">
        <f t="shared" si="21"/>
        <v>7</v>
      </c>
      <c r="AD22" s="25" t="str">
        <f t="shared" si="13"/>
        <v xml:space="preserve">Sense Motive 8, </v>
      </c>
      <c r="AE22" s="31"/>
      <c r="AF22" s="27">
        <v>5</v>
      </c>
      <c r="AG22" s="30" t="s">
        <v>370</v>
      </c>
      <c r="AH22" s="4">
        <v>25</v>
      </c>
      <c r="AI22" s="20"/>
      <c r="AJ22" s="20"/>
      <c r="AK22" s="34" t="s">
        <v>46</v>
      </c>
      <c r="AL22" s="4">
        <v>10</v>
      </c>
      <c r="AM22" s="28">
        <f>INT((CHA-10)/2)</f>
        <v>0</v>
      </c>
      <c r="AN22" s="38">
        <v>6</v>
      </c>
      <c r="AO22" s="39">
        <v>-2</v>
      </c>
      <c r="AP22" s="37">
        <f t="shared" si="25"/>
        <v>2</v>
      </c>
      <c r="AQ22" s="1" t="s">
        <v>63</v>
      </c>
      <c r="AR22" t="s">
        <v>228</v>
      </c>
    </row>
    <row r="23" spans="1:44" ht="12.75" customHeight="1" x14ac:dyDescent="0.2">
      <c r="A23" s="1" t="s">
        <v>382</v>
      </c>
      <c r="B23" s="20">
        <f t="shared" si="0"/>
        <v>5</v>
      </c>
      <c r="C23" s="1" t="s">
        <v>63</v>
      </c>
      <c r="D23" s="4">
        <v>10</v>
      </c>
      <c r="E23" s="20">
        <f t="shared" si="23"/>
        <v>10</v>
      </c>
      <c r="F23" s="23">
        <f t="shared" si="24"/>
        <v>10</v>
      </c>
      <c r="G23" s="23"/>
      <c r="H23" s="23">
        <f>'Character Sheet'!CS81</f>
        <v>0</v>
      </c>
      <c r="I23" s="23" t="s">
        <v>64</v>
      </c>
      <c r="J23" s="24">
        <f t="shared" si="26"/>
        <v>1</v>
      </c>
      <c r="K23" s="25">
        <f t="shared" si="1"/>
        <v>11</v>
      </c>
      <c r="L23" s="26">
        <f t="shared" si="16"/>
        <v>16</v>
      </c>
      <c r="M23" s="26">
        <f t="shared" si="2"/>
        <v>16</v>
      </c>
      <c r="N23" s="26" t="str">
        <f t="shared" si="3"/>
        <v>Perception</v>
      </c>
      <c r="O23" s="25">
        <f t="shared" si="4"/>
        <v>11</v>
      </c>
      <c r="P23" s="26" t="str">
        <f t="shared" si="5"/>
        <v>WIS</v>
      </c>
      <c r="Q23" s="25">
        <f t="shared" si="6"/>
        <v>1</v>
      </c>
      <c r="R23" s="26">
        <f t="shared" si="7"/>
        <v>10</v>
      </c>
      <c r="S23" s="26">
        <v>21</v>
      </c>
      <c r="T23" s="26" t="str">
        <f t="shared" si="8"/>
        <v>Sleight of Hand *</v>
      </c>
      <c r="U23" s="25">
        <f t="shared" si="9"/>
        <v>10</v>
      </c>
      <c r="V23" s="26" t="str">
        <f t="shared" si="10"/>
        <v>DEX</v>
      </c>
      <c r="W23" s="25">
        <f t="shared" si="11"/>
        <v>3</v>
      </c>
      <c r="X23" s="26">
        <f t="shared" si="12"/>
        <v>7</v>
      </c>
      <c r="Y23" s="26" t="str">
        <f t="shared" si="17"/>
        <v>Sleight of Hand *</v>
      </c>
      <c r="Z23" s="25">
        <f t="shared" si="18"/>
        <v>10</v>
      </c>
      <c r="AA23" s="26" t="str">
        <f t="shared" si="19"/>
        <v>DEX</v>
      </c>
      <c r="AB23" s="25">
        <f t="shared" si="20"/>
        <v>3</v>
      </c>
      <c r="AC23" s="26">
        <f t="shared" si="21"/>
        <v>7</v>
      </c>
      <c r="AD23" s="25" t="str">
        <f t="shared" si="13"/>
        <v xml:space="preserve">Sleight of Hand * 10, </v>
      </c>
      <c r="AE23" s="31"/>
      <c r="AF23" s="27">
        <v>6</v>
      </c>
      <c r="AG23" s="30" t="s">
        <v>374</v>
      </c>
      <c r="AH23" s="4">
        <v>100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229</v>
      </c>
    </row>
    <row r="24" spans="1:44" ht="12.75" customHeight="1" x14ac:dyDescent="0.2">
      <c r="A24" s="1" t="s">
        <v>387</v>
      </c>
      <c r="B24" s="20">
        <f t="shared" si="0"/>
        <v>5</v>
      </c>
      <c r="C24" s="110" t="s">
        <v>219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0</v>
      </c>
      <c r="K24" s="25">
        <f t="shared" si="1"/>
        <v>0</v>
      </c>
      <c r="L24" s="26">
        <f t="shared" si="16"/>
        <v>17</v>
      </c>
      <c r="M24" s="26">
        <f t="shared" si="2"/>
        <v>17</v>
      </c>
      <c r="N24" s="26" t="str">
        <f t="shared" si="3"/>
        <v>Perform</v>
      </c>
      <c r="O24" s="25">
        <f t="shared" si="4"/>
        <v>0</v>
      </c>
      <c r="P24" s="26" t="str">
        <f t="shared" si="5"/>
        <v>CHA</v>
      </c>
      <c r="Q24" s="25">
        <f t="shared" si="6"/>
        <v>0</v>
      </c>
      <c r="R24" s="26">
        <f t="shared" si="7"/>
        <v>0</v>
      </c>
      <c r="S24" s="26">
        <v>22</v>
      </c>
      <c r="T24" s="26" t="str">
        <f t="shared" si="8"/>
        <v>Stealth*</v>
      </c>
      <c r="U24" s="25">
        <f t="shared" si="9"/>
        <v>13</v>
      </c>
      <c r="V24" s="26" t="str">
        <f t="shared" si="10"/>
        <v>DEX</v>
      </c>
      <c r="W24" s="25">
        <f t="shared" si="11"/>
        <v>3</v>
      </c>
      <c r="X24" s="26">
        <f t="shared" si="12"/>
        <v>10</v>
      </c>
      <c r="Y24" s="26" t="str">
        <f t="shared" si="17"/>
        <v>Stealth*</v>
      </c>
      <c r="Z24" s="25">
        <f t="shared" si="18"/>
        <v>13</v>
      </c>
      <c r="AA24" s="26" t="str">
        <f t="shared" si="19"/>
        <v>DEX</v>
      </c>
      <c r="AB24" s="25">
        <f t="shared" si="20"/>
        <v>3</v>
      </c>
      <c r="AC24" s="26">
        <f t="shared" si="21"/>
        <v>10</v>
      </c>
      <c r="AD24" s="25" t="str">
        <f t="shared" si="13"/>
        <v xml:space="preserve">Stealth* 13, </v>
      </c>
      <c r="AE24" s="31"/>
      <c r="AF24" s="27">
        <v>7</v>
      </c>
      <c r="AG24" s="30" t="s">
        <v>375</v>
      </c>
      <c r="AH24" s="4">
        <v>30</v>
      </c>
      <c r="AI24" s="20"/>
      <c r="AJ24" s="20"/>
      <c r="AK24" s="32" t="s">
        <v>67</v>
      </c>
      <c r="AL24" s="4">
        <f>SUM(AP17:AP22)</f>
        <v>32</v>
      </c>
      <c r="AM24" s="28"/>
      <c r="AN24" s="38">
        <v>8</v>
      </c>
      <c r="AO24" s="39">
        <v>0</v>
      </c>
      <c r="AP24" s="37">
        <f>SUM(AP17:AP22)</f>
        <v>32</v>
      </c>
      <c r="AQ24" s="1" t="s">
        <v>75</v>
      </c>
      <c r="AR24" t="s">
        <v>230</v>
      </c>
    </row>
    <row r="25" spans="1:44" ht="12.75" customHeight="1" x14ac:dyDescent="0.2">
      <c r="A25" s="1" t="s">
        <v>389</v>
      </c>
      <c r="B25" s="20">
        <f>IF(A25="",0,5)</f>
        <v>5</v>
      </c>
      <c r="C25" s="1" t="s">
        <v>334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1</v>
      </c>
      <c r="K25" s="25">
        <f t="shared" si="1"/>
        <v>0</v>
      </c>
      <c r="L25" s="26">
        <f t="shared" si="16"/>
        <v>17</v>
      </c>
      <c r="M25" s="26">
        <f t="shared" si="2"/>
        <v>0</v>
      </c>
      <c r="N25" s="26" t="str">
        <f t="shared" si="3"/>
        <v>Profession ( nah 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Swim</v>
      </c>
      <c r="U25" s="25">
        <f t="shared" si="9"/>
        <v>3</v>
      </c>
      <c r="V25" s="26" t="str">
        <f t="shared" si="10"/>
        <v>STR</v>
      </c>
      <c r="W25" s="25">
        <f t="shared" si="11"/>
        <v>3</v>
      </c>
      <c r="X25" s="26">
        <f t="shared" si="12"/>
        <v>0</v>
      </c>
      <c r="Y25" s="26" t="str">
        <f t="shared" si="17"/>
        <v>Swim</v>
      </c>
      <c r="Z25" s="25">
        <f t="shared" si="18"/>
        <v>3</v>
      </c>
      <c r="AA25" s="26" t="str">
        <f t="shared" si="19"/>
        <v>STR</v>
      </c>
      <c r="AB25" s="25">
        <f t="shared" si="20"/>
        <v>3</v>
      </c>
      <c r="AC25" s="26">
        <f t="shared" si="21"/>
        <v>0</v>
      </c>
      <c r="AD25" s="25" t="str">
        <f t="shared" si="13"/>
        <v xml:space="preserve">Swim 3, </v>
      </c>
      <c r="AE25" s="31"/>
      <c r="AF25" s="27">
        <v>8</v>
      </c>
      <c r="AG25" s="30" t="s">
        <v>388</v>
      </c>
      <c r="AH25" s="43">
        <v>100</v>
      </c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09" t="s">
        <v>231</v>
      </c>
    </row>
    <row r="26" spans="1:44" ht="12.75" customHeight="1" x14ac:dyDescent="0.2">
      <c r="A26" s="1" t="s">
        <v>376</v>
      </c>
      <c r="B26" s="20">
        <f t="shared" si="0"/>
        <v>5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1</v>
      </c>
      <c r="K26" s="25">
        <f t="shared" si="1"/>
        <v>0</v>
      </c>
      <c r="L26" s="26">
        <f t="shared" si="16"/>
        <v>17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str">
        <f t="shared" si="8"/>
        <v>Urban Lore</v>
      </c>
      <c r="U26" s="25">
        <f t="shared" si="9"/>
        <v>0</v>
      </c>
      <c r="V26" s="26" t="str">
        <f t="shared" si="10"/>
        <v>INT</v>
      </c>
      <c r="W26" s="25">
        <f t="shared" si="11"/>
        <v>0</v>
      </c>
      <c r="X26" s="26">
        <f t="shared" si="12"/>
        <v>0</v>
      </c>
      <c r="Y26" s="26" t="str">
        <f t="shared" si="17"/>
        <v>Urban Lore</v>
      </c>
      <c r="Z26" s="25">
        <f t="shared" si="18"/>
        <v>0</v>
      </c>
      <c r="AA26" s="26" t="str">
        <f t="shared" si="19"/>
        <v>INT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Urban Lore 0, </v>
      </c>
      <c r="AE26" s="31"/>
      <c r="AF26" s="27">
        <v>9</v>
      </c>
      <c r="AG26" s="30" t="s">
        <v>390</v>
      </c>
      <c r="AH26" s="4">
        <v>25</v>
      </c>
      <c r="AI26" s="20"/>
      <c r="AJ26" s="20"/>
      <c r="AK26" s="32" t="s">
        <v>70</v>
      </c>
      <c r="AL26" s="4">
        <v>48</v>
      </c>
      <c r="AM26" s="28">
        <f>(HP-CON)*2</f>
        <v>72</v>
      </c>
      <c r="AN26" s="38">
        <v>10</v>
      </c>
      <c r="AO26" s="39">
        <v>2</v>
      </c>
    </row>
    <row r="27" spans="1:44" ht="12.75" customHeight="1" x14ac:dyDescent="0.2">
      <c r="A27" s="1" t="s">
        <v>377</v>
      </c>
      <c r="B27" s="20">
        <f t="shared" si="0"/>
        <v>5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1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Use Rope</v>
      </c>
      <c r="U27" s="25">
        <f t="shared" si="9"/>
        <v>8</v>
      </c>
      <c r="V27" s="26" t="str">
        <f t="shared" si="10"/>
        <v>DEX</v>
      </c>
      <c r="W27" s="25">
        <f t="shared" si="11"/>
        <v>3</v>
      </c>
      <c r="X27" s="26">
        <f t="shared" si="12"/>
        <v>5</v>
      </c>
      <c r="Y27" s="26" t="str">
        <f t="shared" si="17"/>
        <v>Use Rope</v>
      </c>
      <c r="Z27" s="25">
        <f t="shared" si="18"/>
        <v>8</v>
      </c>
      <c r="AA27" s="26" t="str">
        <f t="shared" si="19"/>
        <v>DEX</v>
      </c>
      <c r="AB27" s="25">
        <f t="shared" si="20"/>
        <v>3</v>
      </c>
      <c r="AC27" s="26">
        <f t="shared" si="21"/>
        <v>5</v>
      </c>
      <c r="AD27" s="25" t="str">
        <f t="shared" si="13"/>
        <v xml:space="preserve">Use Rope 8, </v>
      </c>
      <c r="AE27" s="31"/>
      <c r="AF27" s="27">
        <v>10</v>
      </c>
      <c r="AG27" s="44" t="s">
        <v>401</v>
      </c>
      <c r="AH27" s="22">
        <v>-50</v>
      </c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 x14ac:dyDescent="0.2">
      <c r="A28" s="1" t="s">
        <v>361</v>
      </c>
      <c r="B28" s="20">
        <f t="shared" si="0"/>
        <v>5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1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Wilderness Lore</v>
      </c>
      <c r="U28" s="25">
        <f t="shared" si="9"/>
        <v>6</v>
      </c>
      <c r="V28" s="26" t="str">
        <f t="shared" si="10"/>
        <v>WIS</v>
      </c>
      <c r="W28" s="25">
        <f t="shared" si="11"/>
        <v>1</v>
      </c>
      <c r="X28" s="26">
        <f t="shared" si="12"/>
        <v>5</v>
      </c>
      <c r="Y28" s="26" t="str">
        <f t="shared" si="17"/>
        <v>Wilderness Lore</v>
      </c>
      <c r="Z28" s="25">
        <f t="shared" si="18"/>
        <v>6</v>
      </c>
      <c r="AA28" s="26" t="str">
        <f t="shared" si="19"/>
        <v>WIS</v>
      </c>
      <c r="AB28" s="25">
        <f t="shared" si="20"/>
        <v>1</v>
      </c>
      <c r="AC28" s="26">
        <f t="shared" si="21"/>
        <v>5</v>
      </c>
      <c r="AD28" s="25" t="str">
        <f t="shared" si="13"/>
        <v xml:space="preserve">Wilderness Lore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1:44" ht="12.75" customHeight="1" x14ac:dyDescent="0.2">
      <c r="B29" s="20">
        <f t="shared" si="0"/>
        <v>0</v>
      </c>
      <c r="C29" s="1" t="s">
        <v>71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 x14ac:dyDescent="0.2">
      <c r="B30" s="20">
        <f t="shared" si="0"/>
        <v>0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 x14ac:dyDescent="0.2">
      <c r="B31" s="20">
        <f t="shared" si="0"/>
        <v>0</v>
      </c>
      <c r="C31" s="1" t="s">
        <v>73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 x14ac:dyDescent="0.2">
      <c r="B32" s="20">
        <f t="shared" si="0"/>
        <v>0</v>
      </c>
      <c r="C32" s="1" t="s">
        <v>74</v>
      </c>
      <c r="D32" s="4">
        <v>7</v>
      </c>
      <c r="E32" s="20">
        <f t="shared" si="23"/>
        <v>7</v>
      </c>
      <c r="F32" s="23">
        <f t="shared" si="24"/>
        <v>7</v>
      </c>
      <c r="G32" s="23"/>
      <c r="H32" s="23">
        <f>'Character Sheet'!CS95</f>
        <v>0</v>
      </c>
      <c r="I32" s="23" t="s">
        <v>64</v>
      </c>
      <c r="J32" s="24">
        <f t="shared" si="26"/>
        <v>1</v>
      </c>
      <c r="K32" s="25">
        <f t="shared" si="1"/>
        <v>8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8</v>
      </c>
      <c r="P32" s="26" t="str">
        <f t="shared" si="5"/>
        <v>WIS</v>
      </c>
      <c r="Q32" s="25">
        <f t="shared" si="6"/>
        <v>1</v>
      </c>
      <c r="R32" s="26">
        <f t="shared" si="7"/>
        <v>7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235</v>
      </c>
      <c r="D33" s="22">
        <v>7</v>
      </c>
      <c r="E33" s="20">
        <f t="shared" si="23"/>
        <v>12</v>
      </c>
      <c r="F33" s="23">
        <f t="shared" si="24"/>
        <v>7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10</v>
      </c>
      <c r="L33" s="26">
        <f t="shared" si="16"/>
        <v>21</v>
      </c>
      <c r="M33" s="26">
        <f t="shared" si="2"/>
        <v>21</v>
      </c>
      <c r="N33" s="26" t="str">
        <f t="shared" si="3"/>
        <v>Sleight of Hand *</v>
      </c>
      <c r="O33" s="25">
        <f t="shared" si="4"/>
        <v>10</v>
      </c>
      <c r="P33" s="26" t="str">
        <f t="shared" si="5"/>
        <v>DEX</v>
      </c>
      <c r="Q33" s="25">
        <f t="shared" si="6"/>
        <v>3</v>
      </c>
      <c r="R33" s="26">
        <f t="shared" si="7"/>
        <v>7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21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236</v>
      </c>
      <c r="D35" s="22">
        <v>10</v>
      </c>
      <c r="E35" s="20">
        <f t="shared" si="23"/>
        <v>10</v>
      </c>
      <c r="F35" s="23">
        <f t="shared" si="24"/>
        <v>10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13</v>
      </c>
      <c r="L35" s="26">
        <f t="shared" si="16"/>
        <v>22</v>
      </c>
      <c r="M35" s="26">
        <f t="shared" ref="M35:M48" si="28">IF(L35=L34,0,L35)</f>
        <v>22</v>
      </c>
      <c r="N35" s="26" t="str">
        <f t="shared" ref="N35:N48" si="29">C35</f>
        <v>Stealth*</v>
      </c>
      <c r="O35" s="25">
        <f t="shared" ref="O35:O48" si="30">K35</f>
        <v>13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10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 t="s">
        <v>339</v>
      </c>
      <c r="B36" s="20">
        <v>0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23</v>
      </c>
      <c r="M36" s="26">
        <f t="shared" si="28"/>
        <v>23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A37" s="1" t="s">
        <v>391</v>
      </c>
      <c r="B37" s="20">
        <v>0</v>
      </c>
      <c r="C37" s="21" t="s">
        <v>79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24</v>
      </c>
      <c r="M37" s="26">
        <f t="shared" si="28"/>
        <v>24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A38" s="1" t="s">
        <v>392</v>
      </c>
      <c r="B38" s="20">
        <v>0</v>
      </c>
      <c r="C38" s="108" t="s">
        <v>220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0</v>
      </c>
      <c r="K38" s="25">
        <f t="shared" si="27"/>
        <v>0</v>
      </c>
      <c r="L38" s="26">
        <f t="shared" si="40"/>
        <v>24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0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1" t="s">
        <v>393</v>
      </c>
      <c r="B39" s="20">
        <v>0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25</v>
      </c>
      <c r="M39" s="26">
        <f t="shared" si="28"/>
        <v>25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v>0</v>
      </c>
      <c r="C40" s="21" t="s">
        <v>81</v>
      </c>
      <c r="D40" s="22">
        <v>5</v>
      </c>
      <c r="E40" s="20">
        <f t="shared" si="23"/>
        <v>5</v>
      </c>
      <c r="F40" s="23">
        <f t="shared" si="24"/>
        <v>5</v>
      </c>
      <c r="G40" s="23"/>
      <c r="H40" s="23">
        <f>'Character Sheet'!CS119</f>
        <v>0</v>
      </c>
      <c r="I40" s="23" t="s">
        <v>64</v>
      </c>
      <c r="J40" s="24">
        <f t="shared" si="26"/>
        <v>1</v>
      </c>
      <c r="K40" s="25">
        <f t="shared" si="27"/>
        <v>6</v>
      </c>
      <c r="L40" s="26">
        <f t="shared" si="40"/>
        <v>26</v>
      </c>
      <c r="M40" s="26">
        <f t="shared" si="28"/>
        <v>26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1</v>
      </c>
      <c r="R40" s="26">
        <f t="shared" si="33"/>
        <v>5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1" t="s">
        <v>353</v>
      </c>
      <c r="B41" s="20">
        <v>0</v>
      </c>
      <c r="C41" s="21" t="s">
        <v>82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0</v>
      </c>
      <c r="L41" s="26">
        <f t="shared" si="40"/>
        <v>26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A42" s="1" t="s">
        <v>362</v>
      </c>
      <c r="B42" s="20">
        <v>0</v>
      </c>
      <c r="C42" s="21" t="s">
        <v>83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A45" s="1" t="s">
        <v>363</v>
      </c>
      <c r="B45" s="20">
        <v>0</v>
      </c>
      <c r="C45" s="21" t="s">
        <v>314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0</v>
      </c>
      <c r="L45" s="26">
        <f t="shared" si="40"/>
        <v>26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223</v>
      </c>
      <c r="B46" s="27"/>
      <c r="C46" s="21" t="s">
        <v>313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0</v>
      </c>
      <c r="L46" s="26">
        <f t="shared" si="40"/>
        <v>26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222</v>
      </c>
      <c r="B47" s="27"/>
      <c r="C47" s="21" t="s">
        <v>315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0</v>
      </c>
      <c r="L47" s="26">
        <f t="shared" si="40"/>
        <v>26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352</v>
      </c>
      <c r="B48" s="20">
        <v>0</v>
      </c>
      <c r="C48" s="21" t="s">
        <v>316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0</v>
      </c>
      <c r="L48" s="26">
        <f t="shared" si="40"/>
        <v>26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317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26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f>SUM(AH18:AH52)</f>
        <v>454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130</v>
      </c>
      <c r="C54" s="4"/>
      <c r="E54" s="2">
        <f>SUM(E3:E49)</f>
        <v>130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60</v>
      </c>
      <c r="AJ54" s="2">
        <f>SUM(AJ3:AJ52)</f>
        <v>15</v>
      </c>
      <c r="AM54" s="2">
        <f>AM4+AM7+AM10+AM26</f>
        <v>117</v>
      </c>
    </row>
    <row r="55" spans="1:39" ht="12.75" customHeight="1" x14ac:dyDescent="0.2">
      <c r="A55" s="64" t="s">
        <v>88</v>
      </c>
      <c r="B55" s="2">
        <f>SUM(54:54)</f>
        <v>452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454</v>
      </c>
      <c r="C57" s="64"/>
      <c r="AG57" s="64" t="s">
        <v>90</v>
      </c>
      <c r="AH57" s="66">
        <f>TOTAL_SP-USED_SP</f>
        <v>2</v>
      </c>
    </row>
    <row r="58" spans="1:39" ht="12.75" customHeight="1" x14ac:dyDescent="0.2">
      <c r="A58" s="64" t="s">
        <v>91</v>
      </c>
      <c r="B58" s="2">
        <f>ROUNDDOWN(TOTAL_SP/50,0)</f>
        <v>9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57</v>
      </c>
      <c r="C59" s="64"/>
      <c r="D59" s="64" t="s">
        <v>94</v>
      </c>
      <c r="E59" s="67">
        <f>RL+2</f>
        <v>11</v>
      </c>
    </row>
    <row r="60" spans="1:39" ht="12.75" customHeight="1" x14ac:dyDescent="0.2">
      <c r="A60" s="64" t="s">
        <v>95</v>
      </c>
      <c r="B60" s="2">
        <f>RL+2</f>
        <v>11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0.28634361233480177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0.28634361233480177</v>
      </c>
      <c r="C64" s="64" t="str">
        <f>IF(B64&gt;0.375,"Over",IF(B64&gt;0.125,"Normal",IF(B64&lt;=0.125,"Under","error")))</f>
        <v>Normal</v>
      </c>
    </row>
    <row r="65" spans="1:3" x14ac:dyDescent="0.2">
      <c r="A65" s="7" t="s">
        <v>98</v>
      </c>
      <c r="B65" s="70">
        <f>(AI54+AJ54)/TOTAL_SP</f>
        <v>0.16519823788546256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99</v>
      </c>
      <c r="B66" s="70">
        <f>(AM54)/TOTAL_SP</f>
        <v>0.25770925110132159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0" zoomScale="40" zoomScaleNormal="40" zoomScaleSheetLayoutView="40" workbookViewId="0">
      <selection activeCell="S108" sqref="S108:AG110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5" t="str">
        <f>FeatSheet!B1</f>
        <v>Hanno 'Ladrón' Pícaro González de la Iglesia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78"/>
      <c r="AH2" s="295" t="s">
        <v>335</v>
      </c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H2" s="295"/>
      <c r="BI2" s="295"/>
      <c r="BJ2" s="295"/>
      <c r="BK2" s="295"/>
      <c r="BL2" s="295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78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5"/>
      <c r="BA3" s="295"/>
      <c r="BB3" s="295"/>
      <c r="BC3" s="295"/>
      <c r="BD3" s="295"/>
      <c r="BE3" s="295"/>
      <c r="BF3" s="295"/>
      <c r="BG3" s="295"/>
      <c r="BH3" s="295"/>
      <c r="BI3" s="295"/>
      <c r="BJ3" s="295"/>
      <c r="BK3" s="295"/>
      <c r="BL3" s="295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100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101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6" t="str">
        <f>FeatSheet!E1</f>
        <v>Cad, Rogue and Lover</v>
      </c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78"/>
      <c r="R5" s="297" t="s">
        <v>329</v>
      </c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78"/>
      <c r="AH5" s="298" t="s">
        <v>336</v>
      </c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78"/>
      <c r="AX5" s="297" t="s">
        <v>328</v>
      </c>
      <c r="AY5" s="297"/>
      <c r="AZ5" s="297"/>
      <c r="BA5" s="297"/>
      <c r="BB5" s="297"/>
      <c r="BC5" s="297"/>
      <c r="BD5" s="297"/>
      <c r="BE5" s="297"/>
      <c r="BF5" s="297"/>
      <c r="BG5" s="297"/>
      <c r="BH5" s="297"/>
      <c r="BI5" s="297"/>
      <c r="BJ5" s="297"/>
      <c r="BK5" s="297"/>
      <c r="BL5" s="297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78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7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78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103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104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105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1">
        <f>RL</f>
        <v>9</v>
      </c>
      <c r="C8" s="291"/>
      <c r="D8" s="291"/>
      <c r="E8" s="291"/>
      <c r="F8" s="291"/>
      <c r="G8" s="291"/>
      <c r="H8" s="291"/>
      <c r="I8" s="78"/>
      <c r="J8" s="292" t="s">
        <v>106</v>
      </c>
      <c r="K8" s="292"/>
      <c r="L8" s="292"/>
      <c r="M8" s="292"/>
      <c r="N8" s="292"/>
      <c r="O8" s="292"/>
      <c r="P8" s="292"/>
      <c r="Q8" s="78"/>
      <c r="R8" s="293">
        <v>26</v>
      </c>
      <c r="S8" s="293"/>
      <c r="T8" s="293"/>
      <c r="U8" s="293"/>
      <c r="V8" s="293"/>
      <c r="W8" s="293"/>
      <c r="X8" s="293"/>
      <c r="Y8" s="78"/>
      <c r="Z8" s="298" t="s">
        <v>330</v>
      </c>
      <c r="AA8" s="298"/>
      <c r="AB8" s="298"/>
      <c r="AC8" s="298"/>
      <c r="AD8" s="298"/>
      <c r="AE8" s="298"/>
      <c r="AF8" s="298"/>
      <c r="AG8" s="78"/>
      <c r="AH8" s="299">
        <v>1.78</v>
      </c>
      <c r="AI8" s="299"/>
      <c r="AJ8" s="299"/>
      <c r="AK8" s="299"/>
      <c r="AL8" s="299"/>
      <c r="AM8" s="299"/>
      <c r="AN8" s="299"/>
      <c r="AO8" s="199"/>
      <c r="AP8" s="300">
        <v>75</v>
      </c>
      <c r="AQ8" s="300"/>
      <c r="AR8" s="300"/>
      <c r="AS8" s="300"/>
      <c r="AT8" s="300"/>
      <c r="AU8" s="300"/>
      <c r="AV8" s="300"/>
      <c r="AW8" s="78"/>
      <c r="AX8" s="297" t="s">
        <v>337</v>
      </c>
      <c r="AY8" s="297"/>
      <c r="AZ8" s="297"/>
      <c r="BA8" s="297"/>
      <c r="BB8" s="297"/>
      <c r="BC8" s="297"/>
      <c r="BD8" s="297"/>
      <c r="BE8" s="78"/>
      <c r="BF8" s="297" t="s">
        <v>338</v>
      </c>
      <c r="BG8" s="297"/>
      <c r="BH8" s="297"/>
      <c r="BI8" s="297"/>
      <c r="BJ8" s="297"/>
      <c r="BK8" s="297"/>
      <c r="BL8" s="297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1"/>
      <c r="C9" s="291"/>
      <c r="D9" s="291"/>
      <c r="E9" s="291"/>
      <c r="F9" s="291"/>
      <c r="G9" s="291"/>
      <c r="H9" s="291"/>
      <c r="I9" s="78"/>
      <c r="J9" s="292"/>
      <c r="K9" s="292"/>
      <c r="L9" s="292"/>
      <c r="M9" s="292"/>
      <c r="N9" s="292"/>
      <c r="O9" s="292"/>
      <c r="P9" s="292"/>
      <c r="Q9" s="78"/>
      <c r="R9" s="293"/>
      <c r="S9" s="293"/>
      <c r="T9" s="293"/>
      <c r="U9" s="293"/>
      <c r="V9" s="293"/>
      <c r="W9" s="293"/>
      <c r="X9" s="293"/>
      <c r="Y9" s="78"/>
      <c r="Z9" s="298"/>
      <c r="AA9" s="298"/>
      <c r="AB9" s="298"/>
      <c r="AC9" s="298"/>
      <c r="AD9" s="298"/>
      <c r="AE9" s="298"/>
      <c r="AF9" s="298"/>
      <c r="AG9" s="78"/>
      <c r="AH9" s="299"/>
      <c r="AI9" s="299"/>
      <c r="AJ9" s="299"/>
      <c r="AK9" s="299"/>
      <c r="AL9" s="299"/>
      <c r="AM9" s="299"/>
      <c r="AN9" s="299"/>
      <c r="AO9" s="199"/>
      <c r="AP9" s="300"/>
      <c r="AQ9" s="300"/>
      <c r="AR9" s="300"/>
      <c r="AS9" s="300"/>
      <c r="AT9" s="300"/>
      <c r="AU9" s="300"/>
      <c r="AV9" s="300"/>
      <c r="AW9" s="78"/>
      <c r="AX9" s="297"/>
      <c r="AY9" s="297"/>
      <c r="AZ9" s="297"/>
      <c r="BA9" s="297"/>
      <c r="BB9" s="297"/>
      <c r="BC9" s="297"/>
      <c r="BD9" s="297"/>
      <c r="BE9" s="78"/>
      <c r="BF9" s="297"/>
      <c r="BG9" s="297"/>
      <c r="BH9" s="297"/>
      <c r="BI9" s="297"/>
      <c r="BJ9" s="297"/>
      <c r="BK9" s="297"/>
      <c r="BL9" s="297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0" t="s">
        <v>107</v>
      </c>
      <c r="C10" s="290"/>
      <c r="D10" s="290"/>
      <c r="E10" s="290"/>
      <c r="F10" s="290"/>
      <c r="G10" s="290"/>
      <c r="H10" s="78"/>
      <c r="I10" s="78"/>
      <c r="J10" s="78" t="s">
        <v>108</v>
      </c>
      <c r="K10" s="78"/>
      <c r="L10" s="78"/>
      <c r="M10" s="78"/>
      <c r="N10" s="78"/>
      <c r="O10" s="78"/>
      <c r="P10" s="78"/>
      <c r="Q10" s="78"/>
      <c r="R10" s="78" t="s">
        <v>109</v>
      </c>
      <c r="S10" s="78"/>
      <c r="T10" s="78"/>
      <c r="U10" s="78"/>
      <c r="V10" s="78"/>
      <c r="W10" s="78"/>
      <c r="X10" s="78"/>
      <c r="Y10" s="78"/>
      <c r="Z10" s="78" t="s">
        <v>110</v>
      </c>
      <c r="AA10" s="78"/>
      <c r="AB10" s="78"/>
      <c r="AC10" s="78"/>
      <c r="AD10" s="78"/>
      <c r="AE10" s="78"/>
      <c r="AF10" s="78"/>
      <c r="AG10" s="78"/>
      <c r="AH10" s="78" t="s">
        <v>372</v>
      </c>
      <c r="AI10" s="78"/>
      <c r="AJ10" s="78"/>
      <c r="AK10" s="78"/>
      <c r="AL10" s="78"/>
      <c r="AM10" s="78"/>
      <c r="AN10" s="78"/>
      <c r="AO10" s="78"/>
      <c r="AP10" s="78" t="s">
        <v>373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1" t="s">
        <v>114</v>
      </c>
      <c r="BQ10" s="301"/>
      <c r="BR10" s="301"/>
      <c r="BS10" s="301"/>
      <c r="BT10" s="301"/>
      <c r="BU10" s="301"/>
      <c r="BV10" s="301"/>
      <c r="BW10" s="301"/>
      <c r="BX10" s="301"/>
      <c r="BY10" s="301"/>
      <c r="BZ10" s="301"/>
      <c r="CA10" s="301"/>
      <c r="CB10" s="301"/>
      <c r="CC10" s="301"/>
      <c r="CD10" s="301"/>
      <c r="CE10" s="301"/>
      <c r="CF10" s="301"/>
      <c r="CG10" s="301"/>
      <c r="CH10" s="301"/>
      <c r="CI10" s="301"/>
      <c r="CJ10" s="301"/>
      <c r="CK10" s="301"/>
      <c r="CL10" s="301"/>
      <c r="CM10" s="301"/>
      <c r="CN10" s="301"/>
      <c r="CO10" s="301"/>
      <c r="CP10" s="301"/>
      <c r="CQ10" s="301"/>
      <c r="CR10" s="301"/>
      <c r="CS10" s="301"/>
      <c r="CT10" s="301"/>
      <c r="CU10" s="301"/>
      <c r="CV10" s="301"/>
      <c r="CW10" s="301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</row>
    <row r="12" spans="1:101" s="76" customFormat="1" ht="12.75" customHeight="1" thickBot="1" x14ac:dyDescent="0.25">
      <c r="A12" s="77"/>
      <c r="B12" s="294" t="s">
        <v>115</v>
      </c>
      <c r="C12" s="294"/>
      <c r="D12" s="294"/>
      <c r="E12" s="294"/>
      <c r="F12" s="294"/>
      <c r="G12" s="294"/>
      <c r="H12" s="78"/>
      <c r="I12" s="253" t="s">
        <v>116</v>
      </c>
      <c r="J12" s="253"/>
      <c r="K12" s="253"/>
      <c r="L12" s="253"/>
      <c r="M12" s="78"/>
      <c r="N12" s="253" t="s">
        <v>117</v>
      </c>
      <c r="O12" s="253"/>
      <c r="P12" s="253"/>
      <c r="Q12" s="253"/>
      <c r="R12" s="78"/>
      <c r="S12" s="254" t="s">
        <v>118</v>
      </c>
      <c r="T12" s="254"/>
      <c r="U12" s="254"/>
      <c r="V12" s="254"/>
      <c r="W12" s="78"/>
      <c r="X12" s="254" t="s">
        <v>119</v>
      </c>
      <c r="Y12" s="254"/>
      <c r="Z12" s="254"/>
      <c r="AA12" s="254"/>
      <c r="AB12" s="78"/>
      <c r="AC12" s="78"/>
      <c r="AD12" s="78"/>
      <c r="AE12" s="78"/>
      <c r="AF12" s="78"/>
      <c r="AG12" s="78"/>
      <c r="AH12" s="78"/>
      <c r="AI12" s="78"/>
      <c r="AJ12" s="78"/>
      <c r="AK12" s="252" t="s">
        <v>120</v>
      </c>
      <c r="AL12" s="252"/>
      <c r="AM12" s="252"/>
      <c r="AN12" s="252"/>
      <c r="AO12" s="78"/>
      <c r="AP12" s="302" t="s">
        <v>121</v>
      </c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78"/>
      <c r="BF12" s="302" t="s">
        <v>122</v>
      </c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78"/>
      <c r="BV12" s="78"/>
      <c r="BW12" s="78"/>
      <c r="BX12" s="78"/>
      <c r="BY12" s="112"/>
      <c r="BZ12" s="112"/>
      <c r="CA12" s="112"/>
      <c r="CB12" s="112"/>
      <c r="CC12" s="78"/>
      <c r="CD12" s="253"/>
      <c r="CE12" s="253"/>
      <c r="CF12" s="253"/>
      <c r="CG12" s="253"/>
      <c r="CH12" s="78"/>
      <c r="CI12" s="305" t="s">
        <v>221</v>
      </c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81"/>
    </row>
    <row r="13" spans="1:101" s="76" customFormat="1" ht="13.5" customHeight="1" thickBot="1" x14ac:dyDescent="0.25">
      <c r="A13" s="77"/>
      <c r="B13" s="294"/>
      <c r="C13" s="294"/>
      <c r="D13" s="294"/>
      <c r="E13" s="294"/>
      <c r="F13" s="294"/>
      <c r="G13" s="294"/>
      <c r="H13" s="78"/>
      <c r="I13" s="253"/>
      <c r="J13" s="253"/>
      <c r="K13" s="253"/>
      <c r="L13" s="253"/>
      <c r="M13" s="78"/>
      <c r="N13" s="253"/>
      <c r="O13" s="253"/>
      <c r="P13" s="253"/>
      <c r="Q13" s="253"/>
      <c r="R13" s="78"/>
      <c r="S13" s="254"/>
      <c r="T13" s="254"/>
      <c r="U13" s="254"/>
      <c r="V13" s="254"/>
      <c r="W13" s="78"/>
      <c r="X13" s="254"/>
      <c r="Y13" s="254"/>
      <c r="Z13" s="254"/>
      <c r="AA13" s="254"/>
      <c r="AB13" s="78"/>
      <c r="AC13" s="78"/>
      <c r="AD13" s="78"/>
      <c r="AE13" s="78"/>
      <c r="AF13" s="78"/>
      <c r="AG13" s="78"/>
      <c r="AH13" s="78"/>
      <c r="AI13" s="78"/>
      <c r="AJ13" s="78"/>
      <c r="AK13" s="252"/>
      <c r="AL13" s="252"/>
      <c r="AM13" s="252"/>
      <c r="AN13" s="252"/>
      <c r="AO13" s="78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78"/>
      <c r="BF13" s="302"/>
      <c r="BG13" s="302"/>
      <c r="BH13" s="302"/>
      <c r="BI13" s="302"/>
      <c r="BJ13" s="302"/>
      <c r="BK13" s="302"/>
      <c r="BL13" s="302"/>
      <c r="BM13" s="302"/>
      <c r="BN13" s="302"/>
      <c r="BO13" s="302"/>
      <c r="BP13" s="302"/>
      <c r="BQ13" s="302"/>
      <c r="BR13" s="302"/>
      <c r="BS13" s="302"/>
      <c r="BT13" s="302"/>
      <c r="BU13" s="78"/>
      <c r="BV13" s="78"/>
      <c r="BW13" s="78"/>
      <c r="BX13" s="78"/>
      <c r="BY13" s="112"/>
      <c r="BZ13" s="112"/>
      <c r="CA13" s="112"/>
      <c r="CB13" s="112"/>
      <c r="CC13" s="78"/>
      <c r="CD13" s="253"/>
      <c r="CE13" s="253"/>
      <c r="CF13" s="253"/>
      <c r="CG13" s="253"/>
      <c r="CH13" s="78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81"/>
    </row>
    <row r="14" spans="1:101" ht="13.5" customHeight="1" thickBot="1" x14ac:dyDescent="0.25">
      <c r="A14" s="82"/>
      <c r="B14" s="245" t="s">
        <v>39</v>
      </c>
      <c r="C14" s="245"/>
      <c r="D14" s="245"/>
      <c r="E14" s="245"/>
      <c r="F14" s="245"/>
      <c r="G14" s="245"/>
      <c r="H14" s="83"/>
      <c r="I14" s="255">
        <f>STR</f>
        <v>16</v>
      </c>
      <c r="J14" s="255"/>
      <c r="K14" s="255"/>
      <c r="L14" s="255"/>
      <c r="M14" s="78"/>
      <c r="N14" s="256">
        <f>STRMOD</f>
        <v>3</v>
      </c>
      <c r="O14" s="256"/>
      <c r="P14" s="256"/>
      <c r="Q14" s="256"/>
      <c r="R14" s="78"/>
      <c r="S14" s="257"/>
      <c r="T14" s="257"/>
      <c r="U14" s="257"/>
      <c r="V14" s="257"/>
      <c r="W14" s="78"/>
      <c r="X14" s="258"/>
      <c r="Y14" s="258"/>
      <c r="Z14" s="258"/>
      <c r="AA14" s="258"/>
      <c r="AB14" s="83"/>
      <c r="AC14" s="83"/>
      <c r="AD14" s="245" t="s">
        <v>70</v>
      </c>
      <c r="AE14" s="245"/>
      <c r="AF14" s="245"/>
      <c r="AG14" s="245"/>
      <c r="AH14" s="245"/>
      <c r="AI14" s="245"/>
      <c r="AJ14" s="83"/>
      <c r="AK14" s="306">
        <f>HP</f>
        <v>48</v>
      </c>
      <c r="AL14" s="306"/>
      <c r="AM14" s="306"/>
      <c r="AN14" s="306"/>
      <c r="AO14" s="78"/>
      <c r="AP14" s="303"/>
      <c r="AQ14" s="303"/>
      <c r="AR14" s="303"/>
      <c r="AS14" s="303"/>
      <c r="AT14" s="303"/>
      <c r="AU14" s="303"/>
      <c r="AV14" s="303"/>
      <c r="AW14" s="303"/>
      <c r="AX14" s="303"/>
      <c r="AY14" s="303"/>
      <c r="AZ14" s="303"/>
      <c r="BA14" s="303"/>
      <c r="BB14" s="303"/>
      <c r="BC14" s="303"/>
      <c r="BD14" s="303"/>
      <c r="BE14" s="78"/>
      <c r="BF14" s="303"/>
      <c r="BG14" s="303"/>
      <c r="BH14" s="303"/>
      <c r="BI14" s="303"/>
      <c r="BJ14" s="303"/>
      <c r="BK14" s="303"/>
      <c r="BL14" s="303"/>
      <c r="BM14" s="303"/>
      <c r="BN14" s="303"/>
      <c r="BO14" s="303"/>
      <c r="BP14" s="303"/>
      <c r="BQ14" s="303"/>
      <c r="BR14" s="303"/>
      <c r="BS14" s="303"/>
      <c r="BT14" s="303"/>
      <c r="BU14" s="78"/>
      <c r="BV14" s="78"/>
      <c r="BW14" s="78"/>
      <c r="BX14" s="113"/>
      <c r="BY14" s="113"/>
      <c r="BZ14" s="113"/>
      <c r="CA14" s="113"/>
      <c r="CB14" s="113"/>
      <c r="CC14" s="78"/>
      <c r="CD14" s="271"/>
      <c r="CE14" s="271"/>
      <c r="CF14" s="271"/>
      <c r="CG14" s="271"/>
      <c r="CH14" s="78"/>
      <c r="CI14" s="304">
        <v>15</v>
      </c>
      <c r="CJ14" s="304"/>
      <c r="CK14" s="304"/>
      <c r="CL14" s="304"/>
      <c r="CM14" s="304"/>
      <c r="CN14" s="304"/>
      <c r="CO14" s="304"/>
      <c r="CP14" s="304"/>
      <c r="CQ14" s="304"/>
      <c r="CR14" s="304"/>
      <c r="CS14" s="304"/>
      <c r="CT14" s="304"/>
      <c r="CU14" s="304"/>
      <c r="CV14" s="304"/>
      <c r="CW14" s="84"/>
    </row>
    <row r="15" spans="1:101" ht="13.5" customHeight="1" thickBot="1" x14ac:dyDescent="0.25">
      <c r="A15" s="82"/>
      <c r="B15" s="245"/>
      <c r="C15" s="245"/>
      <c r="D15" s="245"/>
      <c r="E15" s="245"/>
      <c r="F15" s="245"/>
      <c r="G15" s="245"/>
      <c r="H15" s="83"/>
      <c r="I15" s="255"/>
      <c r="J15" s="255"/>
      <c r="K15" s="255"/>
      <c r="L15" s="255"/>
      <c r="M15" s="78"/>
      <c r="N15" s="256"/>
      <c r="O15" s="256"/>
      <c r="P15" s="256"/>
      <c r="Q15" s="256"/>
      <c r="R15" s="78"/>
      <c r="S15" s="257"/>
      <c r="T15" s="257"/>
      <c r="U15" s="257"/>
      <c r="V15" s="257"/>
      <c r="W15" s="78"/>
      <c r="X15" s="258"/>
      <c r="Y15" s="258"/>
      <c r="Z15" s="258"/>
      <c r="AA15" s="258"/>
      <c r="AB15" s="83"/>
      <c r="AC15" s="83"/>
      <c r="AD15" s="245"/>
      <c r="AE15" s="245"/>
      <c r="AF15" s="245"/>
      <c r="AG15" s="245"/>
      <c r="AH15" s="245"/>
      <c r="AI15" s="245"/>
      <c r="AJ15" s="83"/>
      <c r="AK15" s="306"/>
      <c r="AL15" s="306"/>
      <c r="AM15" s="306"/>
      <c r="AN15" s="306"/>
      <c r="AO15" s="78"/>
      <c r="AP15" s="303"/>
      <c r="AQ15" s="303"/>
      <c r="AR15" s="303"/>
      <c r="AS15" s="303"/>
      <c r="AT15" s="303"/>
      <c r="AU15" s="303"/>
      <c r="AV15" s="303"/>
      <c r="AW15" s="303"/>
      <c r="AX15" s="303"/>
      <c r="AY15" s="303"/>
      <c r="AZ15" s="303"/>
      <c r="BA15" s="303"/>
      <c r="BB15" s="303"/>
      <c r="BC15" s="303"/>
      <c r="BD15" s="303"/>
      <c r="BE15" s="78"/>
      <c r="BF15" s="303"/>
      <c r="BG15" s="303"/>
      <c r="BH15" s="303"/>
      <c r="BI15" s="303"/>
      <c r="BJ15" s="303"/>
      <c r="BK15" s="303"/>
      <c r="BL15" s="303"/>
      <c r="BM15" s="303"/>
      <c r="BN15" s="303"/>
      <c r="BO15" s="303"/>
      <c r="BP15" s="303"/>
      <c r="BQ15" s="303"/>
      <c r="BR15" s="303"/>
      <c r="BS15" s="303"/>
      <c r="BT15" s="303"/>
      <c r="BU15" s="78"/>
      <c r="BV15" s="78"/>
      <c r="BW15" s="78"/>
      <c r="BX15" s="113"/>
      <c r="BY15" s="113"/>
      <c r="BZ15" s="113"/>
      <c r="CA15" s="113"/>
      <c r="CB15" s="113"/>
      <c r="CC15" s="78"/>
      <c r="CD15" s="271"/>
      <c r="CE15" s="271"/>
      <c r="CF15" s="271"/>
      <c r="CG15" s="271"/>
      <c r="CH15" s="78"/>
      <c r="CI15" s="304"/>
      <c r="CJ15" s="304"/>
      <c r="CK15" s="304"/>
      <c r="CL15" s="304"/>
      <c r="CM15" s="304"/>
      <c r="CN15" s="304"/>
      <c r="CO15" s="304"/>
      <c r="CP15" s="304"/>
      <c r="CQ15" s="304"/>
      <c r="CR15" s="304"/>
      <c r="CS15" s="304"/>
      <c r="CT15" s="304"/>
      <c r="CU15" s="304"/>
      <c r="CV15" s="304"/>
      <c r="CW15" s="84"/>
    </row>
    <row r="16" spans="1:101" ht="13.5" customHeight="1" thickBot="1" x14ac:dyDescent="0.25">
      <c r="A16" s="82"/>
      <c r="B16" s="243" t="s">
        <v>124</v>
      </c>
      <c r="C16" s="243"/>
      <c r="D16" s="243"/>
      <c r="E16" s="243"/>
      <c r="F16" s="243"/>
      <c r="G16" s="243"/>
      <c r="H16" s="83"/>
      <c r="I16" s="255"/>
      <c r="J16" s="255"/>
      <c r="K16" s="255"/>
      <c r="L16" s="255"/>
      <c r="M16" s="78"/>
      <c r="N16" s="256"/>
      <c r="O16" s="256"/>
      <c r="P16" s="256"/>
      <c r="Q16" s="256"/>
      <c r="R16" s="78"/>
      <c r="S16" s="257"/>
      <c r="T16" s="257"/>
      <c r="U16" s="257"/>
      <c r="V16" s="257"/>
      <c r="W16" s="78"/>
      <c r="X16" s="258"/>
      <c r="Y16" s="258"/>
      <c r="Z16" s="258"/>
      <c r="AA16" s="258"/>
      <c r="AB16" s="83"/>
      <c r="AC16" s="83"/>
      <c r="AD16" s="243" t="s">
        <v>125</v>
      </c>
      <c r="AE16" s="243"/>
      <c r="AF16" s="243"/>
      <c r="AG16" s="243"/>
      <c r="AH16" s="243"/>
      <c r="AI16" s="243"/>
      <c r="AJ16" s="83"/>
      <c r="AK16" s="306"/>
      <c r="AL16" s="306"/>
      <c r="AM16" s="306"/>
      <c r="AN16" s="306"/>
      <c r="AO16" s="78"/>
      <c r="AP16" s="303"/>
      <c r="AQ16" s="303"/>
      <c r="AR16" s="303"/>
      <c r="AS16" s="303"/>
      <c r="AT16" s="303"/>
      <c r="AU16" s="303"/>
      <c r="AV16" s="303"/>
      <c r="AW16" s="303"/>
      <c r="AX16" s="303"/>
      <c r="AY16" s="303"/>
      <c r="AZ16" s="303"/>
      <c r="BA16" s="303"/>
      <c r="BB16" s="303"/>
      <c r="BC16" s="303"/>
      <c r="BD16" s="303"/>
      <c r="BE16" s="78"/>
      <c r="BF16" s="303"/>
      <c r="BG16" s="303"/>
      <c r="BH16" s="303"/>
      <c r="BI16" s="303"/>
      <c r="BJ16" s="303"/>
      <c r="BK16" s="303"/>
      <c r="BL16" s="303"/>
      <c r="BM16" s="303"/>
      <c r="BN16" s="303"/>
      <c r="BO16" s="303"/>
      <c r="BP16" s="303"/>
      <c r="BQ16" s="303"/>
      <c r="BR16" s="303"/>
      <c r="BS16" s="303"/>
      <c r="BT16" s="303"/>
      <c r="BU16" s="78"/>
      <c r="BV16" s="78"/>
      <c r="BW16" s="78"/>
      <c r="BX16" s="78"/>
      <c r="BY16" s="111"/>
      <c r="BZ16" s="111"/>
      <c r="CA16" s="111"/>
      <c r="CB16" s="111"/>
      <c r="CC16" s="78"/>
      <c r="CD16" s="271"/>
      <c r="CE16" s="271"/>
      <c r="CF16" s="271"/>
      <c r="CG16" s="271"/>
      <c r="CH16" s="78"/>
      <c r="CI16" s="304"/>
      <c r="CJ16" s="304"/>
      <c r="CK16" s="304"/>
      <c r="CL16" s="304"/>
      <c r="CM16" s="304"/>
      <c r="CN16" s="304"/>
      <c r="CO16" s="304"/>
      <c r="CP16" s="304"/>
      <c r="CQ16" s="304"/>
      <c r="CR16" s="304"/>
      <c r="CS16" s="304"/>
      <c r="CT16" s="304"/>
      <c r="CU16" s="304"/>
      <c r="CV16" s="304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45" t="s">
        <v>35</v>
      </c>
      <c r="C18" s="245"/>
      <c r="D18" s="245"/>
      <c r="E18" s="245"/>
      <c r="F18" s="245"/>
      <c r="G18" s="245"/>
      <c r="H18" s="83"/>
      <c r="I18" s="255">
        <f>DEX</f>
        <v>16</v>
      </c>
      <c r="J18" s="255"/>
      <c r="K18" s="255"/>
      <c r="L18" s="255"/>
      <c r="M18" s="78"/>
      <c r="N18" s="256">
        <f>DEXMOD</f>
        <v>3</v>
      </c>
      <c r="O18" s="256"/>
      <c r="P18" s="256"/>
      <c r="Q18" s="256"/>
      <c r="R18" s="78"/>
      <c r="S18" s="257"/>
      <c r="T18" s="257"/>
      <c r="U18" s="257"/>
      <c r="V18" s="257"/>
      <c r="W18" s="78"/>
      <c r="X18" s="258"/>
      <c r="Y18" s="258"/>
      <c r="Z18" s="258"/>
      <c r="AA18" s="258"/>
      <c r="AB18" s="83"/>
      <c r="AC18" s="83"/>
      <c r="AD18" s="245" t="s">
        <v>126</v>
      </c>
      <c r="AE18" s="245"/>
      <c r="AF18" s="245"/>
      <c r="AG18" s="245"/>
      <c r="AH18" s="245"/>
      <c r="AI18" s="245"/>
      <c r="AJ18" s="83"/>
      <c r="AK18" s="289">
        <f>AP18+AU18+AZ18+BE18</f>
        <v>14</v>
      </c>
      <c r="AL18" s="289"/>
      <c r="AM18" s="289"/>
      <c r="AN18" s="289"/>
      <c r="AO18" s="249" t="s">
        <v>127</v>
      </c>
      <c r="AP18" s="274">
        <v>10</v>
      </c>
      <c r="AQ18" s="274"/>
      <c r="AR18" s="274"/>
      <c r="AS18" s="274"/>
      <c r="AT18" s="273" t="s">
        <v>128</v>
      </c>
      <c r="AU18" s="244">
        <f>IF(MaxDexBonus=0,DEXMOD,IF(MaxDexBonus&gt;DEXMOD,DEXMOD,MaxDexBonus))</f>
        <v>3</v>
      </c>
      <c r="AV18" s="244"/>
      <c r="AW18" s="244"/>
      <c r="AX18" s="244"/>
      <c r="AY18" s="233" t="s">
        <v>128</v>
      </c>
      <c r="AZ18" s="244">
        <f>S129</f>
        <v>0</v>
      </c>
      <c r="BA18" s="244"/>
      <c r="BB18" s="244"/>
      <c r="BC18" s="244"/>
      <c r="BD18" s="233" t="s">
        <v>128</v>
      </c>
      <c r="BE18" s="206">
        <v>1</v>
      </c>
      <c r="BF18" s="206"/>
      <c r="BG18" s="206"/>
      <c r="BH18" s="206"/>
      <c r="BI18" s="249"/>
      <c r="BJ18" s="286" t="s">
        <v>238</v>
      </c>
      <c r="BK18" s="287"/>
      <c r="BL18" s="287"/>
      <c r="BM18" s="287"/>
      <c r="BN18" s="273"/>
      <c r="BO18" s="244">
        <f>BT18+BY18+CD18</f>
        <v>0</v>
      </c>
      <c r="BP18" s="244"/>
      <c r="BQ18" s="244"/>
      <c r="BR18" s="244"/>
      <c r="BS18" s="249" t="s">
        <v>127</v>
      </c>
      <c r="BT18" s="244">
        <f>AD119</f>
        <v>0</v>
      </c>
      <c r="BU18" s="244"/>
      <c r="BV18" s="244"/>
      <c r="BW18" s="244"/>
      <c r="BX18" s="233" t="s">
        <v>128</v>
      </c>
      <c r="BY18" s="277"/>
      <c r="BZ18" s="278"/>
      <c r="CA18" s="278"/>
      <c r="CB18" s="279"/>
      <c r="CC18" s="233" t="s">
        <v>128</v>
      </c>
      <c r="CD18" s="206"/>
      <c r="CE18" s="206"/>
      <c r="CF18" s="206"/>
      <c r="CG18" s="206"/>
      <c r="CH18" s="78"/>
      <c r="CI18" s="275"/>
      <c r="CJ18" s="275"/>
      <c r="CK18" s="275"/>
      <c r="CL18" s="275"/>
      <c r="CM18" s="78"/>
      <c r="CN18" s="276">
        <f>ArCkPen</f>
        <v>0</v>
      </c>
      <c r="CO18" s="276"/>
      <c r="CP18" s="276"/>
      <c r="CQ18" s="276"/>
      <c r="CR18" s="78"/>
      <c r="CS18" s="271"/>
      <c r="CT18" s="271"/>
      <c r="CU18" s="271"/>
      <c r="CV18" s="271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45"/>
      <c r="C19" s="245"/>
      <c r="D19" s="245"/>
      <c r="E19" s="245"/>
      <c r="F19" s="245"/>
      <c r="G19" s="245"/>
      <c r="H19" s="83"/>
      <c r="I19" s="255"/>
      <c r="J19" s="255"/>
      <c r="K19" s="255"/>
      <c r="L19" s="255"/>
      <c r="M19" s="78"/>
      <c r="N19" s="256"/>
      <c r="O19" s="256"/>
      <c r="P19" s="256"/>
      <c r="Q19" s="256"/>
      <c r="R19" s="78"/>
      <c r="S19" s="257"/>
      <c r="T19" s="257"/>
      <c r="U19" s="257"/>
      <c r="V19" s="257"/>
      <c r="W19" s="78"/>
      <c r="X19" s="258"/>
      <c r="Y19" s="258"/>
      <c r="Z19" s="258"/>
      <c r="AA19" s="258"/>
      <c r="AB19" s="83"/>
      <c r="AC19" s="83"/>
      <c r="AD19" s="245"/>
      <c r="AE19" s="245"/>
      <c r="AF19" s="245"/>
      <c r="AG19" s="245"/>
      <c r="AH19" s="245"/>
      <c r="AI19" s="245"/>
      <c r="AJ19" s="83"/>
      <c r="AK19" s="289"/>
      <c r="AL19" s="289"/>
      <c r="AM19" s="289"/>
      <c r="AN19" s="289"/>
      <c r="AO19" s="249"/>
      <c r="AP19" s="274"/>
      <c r="AQ19" s="274"/>
      <c r="AR19" s="274"/>
      <c r="AS19" s="274"/>
      <c r="AT19" s="273"/>
      <c r="AU19" s="244"/>
      <c r="AV19" s="244"/>
      <c r="AW19" s="244"/>
      <c r="AX19" s="244"/>
      <c r="AY19" s="233"/>
      <c r="AZ19" s="244"/>
      <c r="BA19" s="244"/>
      <c r="BB19" s="244"/>
      <c r="BC19" s="244"/>
      <c r="BD19" s="233"/>
      <c r="BE19" s="206"/>
      <c r="BF19" s="206"/>
      <c r="BG19" s="206"/>
      <c r="BH19" s="206"/>
      <c r="BI19" s="249"/>
      <c r="BJ19" s="287"/>
      <c r="BK19" s="287"/>
      <c r="BL19" s="287"/>
      <c r="BM19" s="287"/>
      <c r="BN19" s="273"/>
      <c r="BO19" s="244"/>
      <c r="BP19" s="244"/>
      <c r="BQ19" s="244"/>
      <c r="BR19" s="244"/>
      <c r="BS19" s="249"/>
      <c r="BT19" s="244"/>
      <c r="BU19" s="244"/>
      <c r="BV19" s="244"/>
      <c r="BW19" s="244"/>
      <c r="BX19" s="233"/>
      <c r="BY19" s="280"/>
      <c r="BZ19" s="281"/>
      <c r="CA19" s="281"/>
      <c r="CB19" s="282"/>
      <c r="CC19" s="233"/>
      <c r="CD19" s="206"/>
      <c r="CE19" s="206"/>
      <c r="CF19" s="206"/>
      <c r="CG19" s="206"/>
      <c r="CH19" s="78"/>
      <c r="CI19" s="275"/>
      <c r="CJ19" s="275"/>
      <c r="CK19" s="275"/>
      <c r="CL19" s="275"/>
      <c r="CM19" s="78"/>
      <c r="CN19" s="276"/>
      <c r="CO19" s="276"/>
      <c r="CP19" s="276"/>
      <c r="CQ19" s="276"/>
      <c r="CR19" s="78"/>
      <c r="CS19" s="271"/>
      <c r="CT19" s="271"/>
      <c r="CU19" s="271"/>
      <c r="CV19" s="271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43" t="s">
        <v>129</v>
      </c>
      <c r="C20" s="243"/>
      <c r="D20" s="243"/>
      <c r="E20" s="243"/>
      <c r="F20" s="243"/>
      <c r="G20" s="243"/>
      <c r="H20" s="83"/>
      <c r="I20" s="255"/>
      <c r="J20" s="255"/>
      <c r="K20" s="255"/>
      <c r="L20" s="255"/>
      <c r="M20" s="78"/>
      <c r="N20" s="256"/>
      <c r="O20" s="256"/>
      <c r="P20" s="256"/>
      <c r="Q20" s="256"/>
      <c r="R20" s="78"/>
      <c r="S20" s="257"/>
      <c r="T20" s="257"/>
      <c r="U20" s="257"/>
      <c r="V20" s="257"/>
      <c r="W20" s="78"/>
      <c r="X20" s="258"/>
      <c r="Y20" s="258"/>
      <c r="Z20" s="258"/>
      <c r="AA20" s="258"/>
      <c r="AB20" s="83"/>
      <c r="AC20" s="83"/>
      <c r="AD20" s="243" t="s">
        <v>130</v>
      </c>
      <c r="AE20" s="243"/>
      <c r="AF20" s="243"/>
      <c r="AG20" s="243"/>
      <c r="AH20" s="243"/>
      <c r="AI20" s="243"/>
      <c r="AJ20" s="83"/>
      <c r="AK20" s="289"/>
      <c r="AL20" s="289"/>
      <c r="AM20" s="289"/>
      <c r="AN20" s="289"/>
      <c r="AO20" s="249"/>
      <c r="AP20" s="274"/>
      <c r="AQ20" s="274"/>
      <c r="AR20" s="274"/>
      <c r="AS20" s="274"/>
      <c r="AT20" s="273"/>
      <c r="AU20" s="244"/>
      <c r="AV20" s="244"/>
      <c r="AW20" s="244"/>
      <c r="AX20" s="244"/>
      <c r="AY20" s="233"/>
      <c r="AZ20" s="244"/>
      <c r="BA20" s="244"/>
      <c r="BB20" s="244"/>
      <c r="BC20" s="244"/>
      <c r="BD20" s="233"/>
      <c r="BE20" s="206"/>
      <c r="BF20" s="206"/>
      <c r="BG20" s="206"/>
      <c r="BH20" s="206"/>
      <c r="BI20" s="249"/>
      <c r="BJ20" s="288" t="s">
        <v>239</v>
      </c>
      <c r="BK20" s="288"/>
      <c r="BL20" s="288"/>
      <c r="BM20" s="288"/>
      <c r="BN20" s="273"/>
      <c r="BO20" s="244"/>
      <c r="BP20" s="244"/>
      <c r="BQ20" s="244"/>
      <c r="BR20" s="244"/>
      <c r="BS20" s="249"/>
      <c r="BT20" s="244"/>
      <c r="BU20" s="244"/>
      <c r="BV20" s="244"/>
      <c r="BW20" s="244"/>
      <c r="BX20" s="233"/>
      <c r="BY20" s="283"/>
      <c r="BZ20" s="284"/>
      <c r="CA20" s="284"/>
      <c r="CB20" s="285"/>
      <c r="CC20" s="233"/>
      <c r="CD20" s="206"/>
      <c r="CE20" s="206"/>
      <c r="CF20" s="206"/>
      <c r="CG20" s="206"/>
      <c r="CH20" s="78"/>
      <c r="CI20" s="275"/>
      <c r="CJ20" s="275"/>
      <c r="CK20" s="275"/>
      <c r="CL20" s="275"/>
      <c r="CM20" s="78"/>
      <c r="CN20" s="276"/>
      <c r="CO20" s="276"/>
      <c r="CP20" s="276"/>
      <c r="CQ20" s="276"/>
      <c r="CR20" s="78"/>
      <c r="CS20" s="271"/>
      <c r="CT20" s="271"/>
      <c r="CU20" s="271"/>
      <c r="CV20" s="271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8" t="s">
        <v>120</v>
      </c>
      <c r="AL21" s="268"/>
      <c r="AM21" s="268"/>
      <c r="AN21" s="268"/>
      <c r="AO21" s="78"/>
      <c r="AP21" s="78"/>
      <c r="AQ21" s="78"/>
      <c r="AR21" s="78"/>
      <c r="AS21" s="78"/>
      <c r="AT21" s="78"/>
      <c r="AU21" s="269" t="s">
        <v>133</v>
      </c>
      <c r="AV21" s="269"/>
      <c r="AW21" s="269"/>
      <c r="AX21" s="269"/>
      <c r="AY21" s="78"/>
      <c r="AZ21" s="269" t="s">
        <v>132</v>
      </c>
      <c r="BA21" s="269"/>
      <c r="BB21" s="269"/>
      <c r="BC21" s="269"/>
      <c r="BD21" s="78"/>
      <c r="BE21" s="269" t="s">
        <v>136</v>
      </c>
      <c r="BF21" s="269"/>
      <c r="BG21" s="269"/>
      <c r="BH21" s="269"/>
      <c r="BI21" s="78"/>
      <c r="BJ21" s="269"/>
      <c r="BK21" s="269"/>
      <c r="BL21" s="269"/>
      <c r="BM21" s="269"/>
      <c r="BN21" s="78"/>
      <c r="BO21" s="268" t="s">
        <v>120</v>
      </c>
      <c r="BP21" s="268"/>
      <c r="BQ21" s="268"/>
      <c r="BR21" s="268"/>
      <c r="BS21" s="78"/>
      <c r="BT21" s="269" t="s">
        <v>131</v>
      </c>
      <c r="BU21" s="269"/>
      <c r="BV21" s="269"/>
      <c r="BW21" s="269"/>
      <c r="BX21" s="78"/>
      <c r="BY21" s="269" t="s">
        <v>135</v>
      </c>
      <c r="BZ21" s="269"/>
      <c r="CA21" s="269"/>
      <c r="CB21" s="269"/>
      <c r="CC21" s="78"/>
      <c r="CD21" s="270" t="s">
        <v>136</v>
      </c>
      <c r="CE21" s="270"/>
      <c r="CF21" s="270"/>
      <c r="CG21" s="270"/>
      <c r="CH21" s="78"/>
      <c r="CI21" s="270"/>
      <c r="CJ21" s="270"/>
      <c r="CK21" s="270"/>
      <c r="CL21" s="270"/>
      <c r="CM21" s="78"/>
      <c r="CN21" s="270" t="s">
        <v>137</v>
      </c>
      <c r="CO21" s="270"/>
      <c r="CP21" s="270"/>
      <c r="CQ21" s="270"/>
      <c r="CR21" s="78"/>
      <c r="CS21" s="272" t="s">
        <v>138</v>
      </c>
      <c r="CT21" s="272"/>
      <c r="CU21" s="272"/>
      <c r="CV21" s="272"/>
      <c r="CW21" s="84"/>
    </row>
    <row r="22" spans="1:116" ht="12.75" customHeight="1" thickBot="1" x14ac:dyDescent="0.25">
      <c r="A22" s="82"/>
      <c r="B22" s="245" t="s">
        <v>47</v>
      </c>
      <c r="C22" s="245"/>
      <c r="D22" s="245"/>
      <c r="E22" s="245"/>
      <c r="F22" s="245"/>
      <c r="G22" s="245"/>
      <c r="H22" s="83"/>
      <c r="I22" s="255">
        <f>CON</f>
        <v>12</v>
      </c>
      <c r="J22" s="255"/>
      <c r="K22" s="255"/>
      <c r="L22" s="255"/>
      <c r="M22" s="78"/>
      <c r="N22" s="256">
        <f>CONMOD</f>
        <v>1</v>
      </c>
      <c r="O22" s="256"/>
      <c r="P22" s="256"/>
      <c r="Q22" s="256"/>
      <c r="R22" s="78"/>
      <c r="S22" s="257"/>
      <c r="T22" s="257"/>
      <c r="U22" s="257"/>
      <c r="V22" s="257"/>
      <c r="W22" s="78"/>
      <c r="X22" s="258"/>
      <c r="Y22" s="258"/>
      <c r="Z22" s="258"/>
      <c r="AA22" s="258"/>
      <c r="AB22" s="83"/>
      <c r="AC22" s="83"/>
      <c r="AD22" s="83"/>
      <c r="AE22" s="83"/>
      <c r="AF22" s="83"/>
      <c r="AG22" s="83"/>
      <c r="AH22" s="83"/>
      <c r="AI22" s="83"/>
      <c r="AJ22" s="83"/>
      <c r="AK22" s="268"/>
      <c r="AL22" s="268"/>
      <c r="AM22" s="268"/>
      <c r="AN22" s="268"/>
      <c r="AO22" s="78"/>
      <c r="AP22" s="78"/>
      <c r="AQ22" s="78"/>
      <c r="AR22" s="78"/>
      <c r="AS22" s="78"/>
      <c r="AT22" s="78"/>
      <c r="AU22" s="269"/>
      <c r="AV22" s="269"/>
      <c r="AW22" s="269"/>
      <c r="AX22" s="269"/>
      <c r="AY22" s="78"/>
      <c r="AZ22" s="269"/>
      <c r="BA22" s="269"/>
      <c r="BB22" s="269"/>
      <c r="BC22" s="269"/>
      <c r="BD22" s="78"/>
      <c r="BE22" s="269"/>
      <c r="BF22" s="269"/>
      <c r="BG22" s="269"/>
      <c r="BH22" s="269"/>
      <c r="BI22" s="78"/>
      <c r="BJ22" s="269"/>
      <c r="BK22" s="269"/>
      <c r="BL22" s="269"/>
      <c r="BM22" s="269"/>
      <c r="BN22" s="78"/>
      <c r="BO22" s="268"/>
      <c r="BP22" s="268"/>
      <c r="BQ22" s="268"/>
      <c r="BR22" s="268"/>
      <c r="BS22" s="78"/>
      <c r="BT22" s="269"/>
      <c r="BU22" s="269"/>
      <c r="BV22" s="269"/>
      <c r="BW22" s="269"/>
      <c r="BX22" s="78"/>
      <c r="BY22" s="269"/>
      <c r="BZ22" s="269"/>
      <c r="CA22" s="269"/>
      <c r="CB22" s="269"/>
      <c r="CC22" s="78"/>
      <c r="CD22" s="269"/>
      <c r="CE22" s="269"/>
      <c r="CF22" s="269"/>
      <c r="CG22" s="269"/>
      <c r="CH22" s="78"/>
      <c r="CI22" s="270"/>
      <c r="CJ22" s="270"/>
      <c r="CK22" s="270"/>
      <c r="CL22" s="270"/>
      <c r="CM22" s="78"/>
      <c r="CN22" s="270"/>
      <c r="CO22" s="270"/>
      <c r="CP22" s="270"/>
      <c r="CQ22" s="270"/>
      <c r="CR22" s="78"/>
      <c r="CS22" s="272"/>
      <c r="CT22" s="272"/>
      <c r="CU22" s="272"/>
      <c r="CV22" s="272"/>
      <c r="CW22" s="84"/>
    </row>
    <row r="23" spans="1:116" ht="13.5" customHeight="1" thickBot="1" x14ac:dyDescent="0.25">
      <c r="A23" s="82"/>
      <c r="B23" s="245"/>
      <c r="C23" s="245"/>
      <c r="D23" s="245"/>
      <c r="E23" s="245"/>
      <c r="F23" s="245"/>
      <c r="G23" s="245"/>
      <c r="H23" s="83"/>
      <c r="I23" s="255"/>
      <c r="J23" s="255"/>
      <c r="K23" s="255"/>
      <c r="L23" s="255"/>
      <c r="M23" s="78"/>
      <c r="N23" s="256"/>
      <c r="O23" s="256"/>
      <c r="P23" s="256"/>
      <c r="Q23" s="256"/>
      <c r="R23" s="78"/>
      <c r="S23" s="257"/>
      <c r="T23" s="257"/>
      <c r="U23" s="257"/>
      <c r="V23" s="257"/>
      <c r="W23" s="78"/>
      <c r="X23" s="258"/>
      <c r="Y23" s="258"/>
      <c r="Z23" s="258"/>
      <c r="AA23" s="258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9"/>
      <c r="BZ23" s="269"/>
      <c r="CA23" s="269"/>
      <c r="CB23" s="269"/>
      <c r="CC23" s="78"/>
      <c r="CD23" s="78"/>
      <c r="CE23" s="78"/>
      <c r="CF23" s="78"/>
      <c r="CG23" s="78"/>
      <c r="CH23" s="78"/>
      <c r="CI23" s="270"/>
      <c r="CJ23" s="270"/>
      <c r="CK23" s="270"/>
      <c r="CL23" s="270"/>
      <c r="CM23" s="78"/>
      <c r="CN23" s="270"/>
      <c r="CO23" s="270"/>
      <c r="CP23" s="270"/>
      <c r="CQ23" s="270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43" t="s">
        <v>139</v>
      </c>
      <c r="C24" s="243"/>
      <c r="D24" s="243"/>
      <c r="E24" s="243"/>
      <c r="F24" s="243"/>
      <c r="G24" s="243"/>
      <c r="H24" s="83"/>
      <c r="I24" s="255"/>
      <c r="J24" s="255"/>
      <c r="K24" s="255"/>
      <c r="L24" s="255"/>
      <c r="M24" s="78"/>
      <c r="N24" s="256"/>
      <c r="O24" s="256"/>
      <c r="P24" s="256"/>
      <c r="Q24" s="256"/>
      <c r="R24" s="78"/>
      <c r="S24" s="257"/>
      <c r="T24" s="257"/>
      <c r="U24" s="257"/>
      <c r="V24" s="257"/>
      <c r="W24" s="78"/>
      <c r="X24" s="258"/>
      <c r="Y24" s="258"/>
      <c r="Z24" s="258"/>
      <c r="AA24" s="258"/>
      <c r="AB24" s="83"/>
      <c r="AC24" s="83"/>
      <c r="AD24" s="245" t="s">
        <v>140</v>
      </c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83"/>
      <c r="AP24" s="248">
        <f>AU24+AZ24</f>
        <v>7</v>
      </c>
      <c r="AQ24" s="248"/>
      <c r="AR24" s="248"/>
      <c r="AS24" s="248"/>
      <c r="AT24" s="233" t="s">
        <v>127</v>
      </c>
      <c r="AU24" s="244">
        <f>DEXMOD</f>
        <v>3</v>
      </c>
      <c r="AV24" s="244"/>
      <c r="AW24" s="244"/>
      <c r="AX24" s="244"/>
      <c r="AY24" s="233" t="s">
        <v>128</v>
      </c>
      <c r="AZ24" s="206">
        <v>4</v>
      </c>
      <c r="BA24" s="206"/>
      <c r="BB24" s="206"/>
      <c r="BC24" s="206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83"/>
      <c r="AP25" s="248"/>
      <c r="AQ25" s="248"/>
      <c r="AR25" s="248"/>
      <c r="AS25" s="248"/>
      <c r="AT25" s="233"/>
      <c r="AU25" s="244"/>
      <c r="AV25" s="244"/>
      <c r="AW25" s="244"/>
      <c r="AX25" s="244"/>
      <c r="AY25" s="233"/>
      <c r="AZ25" s="206"/>
      <c r="BA25" s="206"/>
      <c r="BB25" s="206"/>
      <c r="BC25" s="206"/>
      <c r="BD25" s="83"/>
      <c r="BE25" s="83"/>
      <c r="BF25" s="83"/>
      <c r="BG25" s="267"/>
      <c r="BH25" s="267"/>
      <c r="BI25" s="262" t="s">
        <v>141</v>
      </c>
      <c r="BJ25" s="262"/>
      <c r="BK25" s="262"/>
      <c r="BL25" s="262"/>
      <c r="BM25" s="262"/>
      <c r="BN25" s="262"/>
      <c r="BO25" s="262"/>
      <c r="BP25" s="262"/>
      <c r="BQ25" s="262"/>
      <c r="BR25" s="262"/>
      <c r="BS25" s="262"/>
      <c r="BT25" s="262"/>
      <c r="BU25" s="262"/>
      <c r="BV25" s="262"/>
      <c r="BW25" s="262"/>
      <c r="BX25" s="262"/>
      <c r="BY25" s="262"/>
      <c r="BZ25" s="262"/>
      <c r="CA25" s="262"/>
      <c r="CB25" s="262"/>
      <c r="CC25" s="262"/>
      <c r="CD25" s="262"/>
      <c r="CE25" s="262"/>
      <c r="CF25" s="262"/>
      <c r="CG25" s="262"/>
      <c r="CH25" s="262"/>
      <c r="CI25" s="262"/>
      <c r="CJ25" s="263" t="s">
        <v>142</v>
      </c>
      <c r="CK25" s="263"/>
      <c r="CL25" s="263"/>
      <c r="CM25" s="263"/>
      <c r="CN25" s="263"/>
      <c r="CO25" s="263"/>
      <c r="CP25" s="263"/>
      <c r="CQ25" s="263"/>
      <c r="CR25" s="259">
        <f>Max_Skill_Rank</f>
        <v>11</v>
      </c>
      <c r="CS25" s="259"/>
      <c r="CT25" s="259"/>
      <c r="CU25" s="259"/>
      <c r="CV25" s="259"/>
      <c r="CW25" s="84"/>
    </row>
    <row r="26" spans="1:116" ht="13.5" customHeight="1" x14ac:dyDescent="0.2">
      <c r="A26" s="82"/>
      <c r="B26" s="245" t="s">
        <v>38</v>
      </c>
      <c r="C26" s="245"/>
      <c r="D26" s="245"/>
      <c r="E26" s="245"/>
      <c r="F26" s="245"/>
      <c r="G26" s="245"/>
      <c r="H26" s="83"/>
      <c r="I26" s="255">
        <f>INT</f>
        <v>10</v>
      </c>
      <c r="J26" s="255"/>
      <c r="K26" s="255"/>
      <c r="L26" s="255"/>
      <c r="M26" s="78"/>
      <c r="N26" s="256">
        <f>INTMOD</f>
        <v>0</v>
      </c>
      <c r="O26" s="256"/>
      <c r="P26" s="256"/>
      <c r="Q26" s="256"/>
      <c r="R26" s="78"/>
      <c r="S26" s="257"/>
      <c r="T26" s="257"/>
      <c r="U26" s="257"/>
      <c r="V26" s="257"/>
      <c r="W26" s="78"/>
      <c r="X26" s="258"/>
      <c r="Y26" s="258"/>
      <c r="Z26" s="258"/>
      <c r="AA26" s="258"/>
      <c r="AB26" s="83"/>
      <c r="AC26" s="83"/>
      <c r="AD26" s="243" t="s">
        <v>143</v>
      </c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83"/>
      <c r="AP26" s="248"/>
      <c r="AQ26" s="248"/>
      <c r="AR26" s="248"/>
      <c r="AS26" s="248"/>
      <c r="AT26" s="233"/>
      <c r="AU26" s="244"/>
      <c r="AV26" s="244"/>
      <c r="AW26" s="244"/>
      <c r="AX26" s="244"/>
      <c r="AY26" s="233"/>
      <c r="AZ26" s="206"/>
      <c r="BA26" s="206"/>
      <c r="BB26" s="206"/>
      <c r="BC26" s="206"/>
      <c r="BD26" s="83"/>
      <c r="BE26" s="83"/>
      <c r="BF26" s="83"/>
      <c r="BG26" s="267"/>
      <c r="BH26" s="267"/>
      <c r="BI26" s="262"/>
      <c r="BJ26" s="262"/>
      <c r="BK26" s="262"/>
      <c r="BL26" s="262"/>
      <c r="BM26" s="262"/>
      <c r="BN26" s="262"/>
      <c r="BO26" s="262"/>
      <c r="BP26" s="262"/>
      <c r="BQ26" s="262"/>
      <c r="BR26" s="262"/>
      <c r="BS26" s="262"/>
      <c r="BT26" s="262"/>
      <c r="BU26" s="262"/>
      <c r="BV26" s="262"/>
      <c r="BW26" s="262"/>
      <c r="BX26" s="262"/>
      <c r="BY26" s="262"/>
      <c r="BZ26" s="262"/>
      <c r="CA26" s="262"/>
      <c r="CB26" s="262"/>
      <c r="CC26" s="262"/>
      <c r="CD26" s="262"/>
      <c r="CE26" s="262"/>
      <c r="CF26" s="262"/>
      <c r="CG26" s="262"/>
      <c r="CH26" s="262"/>
      <c r="CI26" s="262"/>
      <c r="CJ26" s="263"/>
      <c r="CK26" s="263"/>
      <c r="CL26" s="263"/>
      <c r="CM26" s="263"/>
      <c r="CN26" s="263"/>
      <c r="CO26" s="263"/>
      <c r="CP26" s="263"/>
      <c r="CQ26" s="263"/>
      <c r="CR26" s="259"/>
      <c r="CS26" s="259"/>
      <c r="CT26" s="259"/>
      <c r="CU26" s="259"/>
      <c r="CV26" s="259"/>
      <c r="CW26" s="84"/>
    </row>
    <row r="27" spans="1:116" ht="12.75" customHeight="1" x14ac:dyDescent="0.2">
      <c r="A27" s="82"/>
      <c r="B27" s="245"/>
      <c r="C27" s="245"/>
      <c r="D27" s="245"/>
      <c r="E27" s="245"/>
      <c r="F27" s="245"/>
      <c r="G27" s="245"/>
      <c r="H27" s="83"/>
      <c r="I27" s="255"/>
      <c r="J27" s="255"/>
      <c r="K27" s="255"/>
      <c r="L27" s="255"/>
      <c r="M27" s="78"/>
      <c r="N27" s="256"/>
      <c r="O27" s="256"/>
      <c r="P27" s="256"/>
      <c r="Q27" s="256"/>
      <c r="R27" s="78"/>
      <c r="S27" s="257"/>
      <c r="T27" s="257"/>
      <c r="U27" s="257"/>
      <c r="V27" s="257"/>
      <c r="W27" s="78"/>
      <c r="X27" s="258"/>
      <c r="Y27" s="258"/>
      <c r="Z27" s="258"/>
      <c r="AA27" s="258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0" t="s">
        <v>120</v>
      </c>
      <c r="AQ27" s="260"/>
      <c r="AR27" s="260"/>
      <c r="AS27" s="260"/>
      <c r="AT27" s="83"/>
      <c r="AU27" s="235" t="s">
        <v>133</v>
      </c>
      <c r="AV27" s="235"/>
      <c r="AW27" s="235"/>
      <c r="AX27" s="235"/>
      <c r="AY27" s="83"/>
      <c r="AZ27" s="235" t="s">
        <v>136</v>
      </c>
      <c r="BA27" s="235"/>
      <c r="BB27" s="235"/>
      <c r="BC27" s="235"/>
      <c r="BD27" s="83"/>
      <c r="BE27" s="83"/>
      <c r="BF27" s="83"/>
      <c r="BG27" s="267"/>
      <c r="BH27" s="267"/>
      <c r="BI27" s="264" t="s">
        <v>144</v>
      </c>
      <c r="BJ27" s="264"/>
      <c r="BK27" s="264"/>
      <c r="BL27" s="264"/>
      <c r="BM27" s="264"/>
      <c r="BN27" s="264"/>
      <c r="BO27" s="264"/>
      <c r="BP27" s="264"/>
      <c r="BQ27" s="264"/>
      <c r="BR27" s="264"/>
      <c r="BS27" s="264"/>
      <c r="BT27" s="264"/>
      <c r="BU27" s="264"/>
      <c r="BV27" s="264"/>
      <c r="BW27" s="264"/>
      <c r="BX27" s="264"/>
      <c r="BY27" s="261" t="s">
        <v>145</v>
      </c>
      <c r="BZ27" s="261"/>
      <c r="CA27" s="261"/>
      <c r="CB27" s="261"/>
      <c r="CC27" s="83"/>
      <c r="CD27" s="265" t="s">
        <v>146</v>
      </c>
      <c r="CE27" s="265"/>
      <c r="CF27" s="265"/>
      <c r="CG27" s="265"/>
      <c r="CH27" s="83"/>
      <c r="CI27" s="261" t="s">
        <v>117</v>
      </c>
      <c r="CJ27" s="261"/>
      <c r="CK27" s="261"/>
      <c r="CL27" s="261"/>
      <c r="CM27" s="83"/>
      <c r="CN27" s="266" t="s">
        <v>147</v>
      </c>
      <c r="CO27" s="266"/>
      <c r="CP27" s="266"/>
      <c r="CQ27" s="266"/>
      <c r="CR27" s="83"/>
      <c r="CS27" s="261" t="s">
        <v>136</v>
      </c>
      <c r="CT27" s="261"/>
      <c r="CU27" s="261"/>
      <c r="CV27" s="261"/>
      <c r="CW27" s="84"/>
    </row>
    <row r="28" spans="1:116" ht="13.5" customHeight="1" x14ac:dyDescent="0.2">
      <c r="A28" s="82"/>
      <c r="B28" s="243" t="s">
        <v>148</v>
      </c>
      <c r="C28" s="243"/>
      <c r="D28" s="243"/>
      <c r="E28" s="243"/>
      <c r="F28" s="243"/>
      <c r="G28" s="243"/>
      <c r="H28" s="83"/>
      <c r="I28" s="255"/>
      <c r="J28" s="255"/>
      <c r="K28" s="255"/>
      <c r="L28" s="255"/>
      <c r="M28" s="78"/>
      <c r="N28" s="256"/>
      <c r="O28" s="256"/>
      <c r="P28" s="256"/>
      <c r="Q28" s="256"/>
      <c r="R28" s="78"/>
      <c r="S28" s="257"/>
      <c r="T28" s="257"/>
      <c r="U28" s="257"/>
      <c r="V28" s="257"/>
      <c r="W28" s="78"/>
      <c r="X28" s="258"/>
      <c r="Y28" s="258"/>
      <c r="Z28" s="258"/>
      <c r="AA28" s="258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0"/>
      <c r="AQ28" s="260"/>
      <c r="AR28" s="260"/>
      <c r="AS28" s="260"/>
      <c r="AT28" s="83"/>
      <c r="AU28" s="235"/>
      <c r="AV28" s="235"/>
      <c r="AW28" s="235"/>
      <c r="AX28" s="235"/>
      <c r="AY28" s="83"/>
      <c r="AZ28" s="235"/>
      <c r="BA28" s="235"/>
      <c r="BB28" s="235"/>
      <c r="BC28" s="235"/>
      <c r="BD28" s="83"/>
      <c r="BE28" s="83"/>
      <c r="BF28" s="83"/>
      <c r="BG28" s="267"/>
      <c r="BH28" s="267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4"/>
      <c r="BY28" s="261"/>
      <c r="BZ28" s="261"/>
      <c r="CA28" s="261"/>
      <c r="CB28" s="261"/>
      <c r="CC28" s="83"/>
      <c r="CD28" s="265"/>
      <c r="CE28" s="265"/>
      <c r="CF28" s="265"/>
      <c r="CG28" s="265"/>
      <c r="CH28" s="83"/>
      <c r="CI28" s="261"/>
      <c r="CJ28" s="261"/>
      <c r="CK28" s="261"/>
      <c r="CL28" s="261"/>
      <c r="CM28" s="83"/>
      <c r="CN28" s="266"/>
      <c r="CO28" s="266"/>
      <c r="CP28" s="266"/>
      <c r="CQ28" s="266"/>
      <c r="CR28" s="83"/>
      <c r="CS28" s="261"/>
      <c r="CT28" s="261"/>
      <c r="CU28" s="261"/>
      <c r="CV28" s="261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5" t="s">
        <v>149</v>
      </c>
      <c r="AE29" s="245"/>
      <c r="AF29" s="245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5"/>
      <c r="AS29" s="245"/>
      <c r="AT29" s="87"/>
      <c r="AU29" s="250">
        <f>FeatSheet!E59</f>
        <v>11</v>
      </c>
      <c r="AV29" s="250"/>
      <c r="AW29" s="250"/>
      <c r="AX29" s="250"/>
      <c r="AY29" s="250"/>
      <c r="AZ29" s="250"/>
      <c r="BA29" s="250"/>
      <c r="BB29" s="250"/>
      <c r="BC29" s="250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45" t="s">
        <v>64</v>
      </c>
      <c r="C30" s="245"/>
      <c r="D30" s="245"/>
      <c r="E30" s="245"/>
      <c r="F30" s="245"/>
      <c r="G30" s="245"/>
      <c r="H30" s="83"/>
      <c r="I30" s="255">
        <f>WIS</f>
        <v>12</v>
      </c>
      <c r="J30" s="255"/>
      <c r="K30" s="255"/>
      <c r="L30" s="255"/>
      <c r="M30" s="78"/>
      <c r="N30" s="256">
        <f>WISMOD</f>
        <v>1</v>
      </c>
      <c r="O30" s="256"/>
      <c r="P30" s="256"/>
      <c r="Q30" s="256"/>
      <c r="R30" s="78"/>
      <c r="S30" s="257"/>
      <c r="T30" s="257"/>
      <c r="U30" s="257"/>
      <c r="V30" s="257"/>
      <c r="W30" s="78"/>
      <c r="X30" s="258"/>
      <c r="Y30" s="258"/>
      <c r="Z30" s="258"/>
      <c r="AA30" s="258"/>
      <c r="AB30" s="83"/>
      <c r="AC30" s="83"/>
      <c r="AD30" s="245"/>
      <c r="AE30" s="245"/>
      <c r="AF30" s="245"/>
      <c r="AG30" s="245"/>
      <c r="AH30" s="245"/>
      <c r="AI30" s="245"/>
      <c r="AJ30" s="245"/>
      <c r="AK30" s="245"/>
      <c r="AL30" s="245"/>
      <c r="AM30" s="245"/>
      <c r="AN30" s="245"/>
      <c r="AO30" s="245"/>
      <c r="AP30" s="245"/>
      <c r="AQ30" s="245"/>
      <c r="AR30" s="245"/>
      <c r="AS30" s="245"/>
      <c r="AT30" s="87"/>
      <c r="AU30" s="250"/>
      <c r="AV30" s="250"/>
      <c r="AW30" s="250"/>
      <c r="AX30" s="250"/>
      <c r="AY30" s="250"/>
      <c r="AZ30" s="250"/>
      <c r="BA30" s="250"/>
      <c r="BB30" s="250"/>
      <c r="BC30" s="250"/>
      <c r="BD30" s="83"/>
      <c r="BE30" s="207"/>
      <c r="BF30" s="207"/>
      <c r="BG30" s="207"/>
      <c r="BH30" s="207"/>
      <c r="BI30" s="216" t="str">
        <f>FeatSheet!C3</f>
        <v>Acrobatics*</v>
      </c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08" t="str">
        <f>FeatSheet!I3</f>
        <v>DEX</v>
      </c>
      <c r="BZ30" s="208"/>
      <c r="CA30" s="208"/>
      <c r="CB30" s="208"/>
      <c r="CC30" s="209"/>
      <c r="CD30" s="223">
        <f>IF(AND(FeatSheet!G3=1,FeatSheet!D3=0)=TRUE,"",(CI30+CN30+CS30))</f>
        <v>16</v>
      </c>
      <c r="CE30" s="223"/>
      <c r="CF30" s="223"/>
      <c r="CG30" s="223"/>
      <c r="CH30" s="203" t="s">
        <v>127</v>
      </c>
      <c r="CI30" s="202">
        <f>FeatSheet!J3-ArCkPen</f>
        <v>3</v>
      </c>
      <c r="CJ30" s="202"/>
      <c r="CK30" s="202"/>
      <c r="CL30" s="202"/>
      <c r="CM30" s="203" t="s">
        <v>128</v>
      </c>
      <c r="CN30" s="202">
        <f>ROUNDDOWN(FeatSheet!F3,0)</f>
        <v>11</v>
      </c>
      <c r="CO30" s="202"/>
      <c r="CP30" s="202"/>
      <c r="CQ30" s="202"/>
      <c r="CR30" s="203" t="s">
        <v>128</v>
      </c>
      <c r="CS30" s="202">
        <v>2</v>
      </c>
      <c r="CT30" s="202"/>
      <c r="CU30" s="202"/>
      <c r="CV30" s="202"/>
      <c r="CW30" s="84"/>
    </row>
    <row r="31" spans="1:116" ht="13.5" customHeight="1" x14ac:dyDescent="0.2">
      <c r="A31" s="82"/>
      <c r="B31" s="245"/>
      <c r="C31" s="245"/>
      <c r="D31" s="245"/>
      <c r="E31" s="245"/>
      <c r="F31" s="245"/>
      <c r="G31" s="245"/>
      <c r="H31" s="83"/>
      <c r="I31" s="255"/>
      <c r="J31" s="255"/>
      <c r="K31" s="255"/>
      <c r="L31" s="255"/>
      <c r="M31" s="78"/>
      <c r="N31" s="256"/>
      <c r="O31" s="256"/>
      <c r="P31" s="256"/>
      <c r="Q31" s="256"/>
      <c r="R31" s="78"/>
      <c r="S31" s="257"/>
      <c r="T31" s="257"/>
      <c r="U31" s="257"/>
      <c r="V31" s="257"/>
      <c r="W31" s="78"/>
      <c r="X31" s="258"/>
      <c r="Y31" s="258"/>
      <c r="Z31" s="258"/>
      <c r="AA31" s="258"/>
      <c r="AB31" s="83"/>
      <c r="AC31" s="8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87"/>
      <c r="AU31" s="250"/>
      <c r="AV31" s="250"/>
      <c r="AW31" s="250"/>
      <c r="AX31" s="250"/>
      <c r="AY31" s="250"/>
      <c r="AZ31" s="250"/>
      <c r="BA31" s="250"/>
      <c r="BB31" s="250"/>
      <c r="BC31" s="250"/>
      <c r="BD31" s="83"/>
      <c r="BE31" s="207"/>
      <c r="BF31" s="207"/>
      <c r="BG31" s="207"/>
      <c r="BH31" s="207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08"/>
      <c r="BZ31" s="208"/>
      <c r="CA31" s="208"/>
      <c r="CB31" s="208"/>
      <c r="CC31" s="209"/>
      <c r="CD31" s="223"/>
      <c r="CE31" s="223"/>
      <c r="CF31" s="223"/>
      <c r="CG31" s="223"/>
      <c r="CH31" s="203"/>
      <c r="CI31" s="202"/>
      <c r="CJ31" s="202"/>
      <c r="CK31" s="202"/>
      <c r="CL31" s="202"/>
      <c r="CM31" s="203"/>
      <c r="CN31" s="202"/>
      <c r="CO31" s="202"/>
      <c r="CP31" s="202"/>
      <c r="CQ31" s="202"/>
      <c r="CR31" s="203"/>
      <c r="CS31" s="202"/>
      <c r="CT31" s="202"/>
      <c r="CU31" s="202"/>
      <c r="CV31" s="202"/>
      <c r="CW31" s="84"/>
      <c r="CZ31" s="71">
        <v>1</v>
      </c>
    </row>
    <row r="32" spans="1:116" ht="13.5" customHeight="1" x14ac:dyDescent="0.2">
      <c r="A32" s="82"/>
      <c r="B32" s="243" t="s">
        <v>150</v>
      </c>
      <c r="C32" s="243"/>
      <c r="D32" s="243"/>
      <c r="E32" s="243"/>
      <c r="F32" s="243"/>
      <c r="G32" s="243"/>
      <c r="H32" s="83"/>
      <c r="I32" s="255"/>
      <c r="J32" s="255"/>
      <c r="K32" s="255"/>
      <c r="L32" s="255"/>
      <c r="M32" s="78"/>
      <c r="N32" s="256"/>
      <c r="O32" s="256"/>
      <c r="P32" s="256"/>
      <c r="Q32" s="256"/>
      <c r="R32" s="78"/>
      <c r="S32" s="257"/>
      <c r="T32" s="257"/>
      <c r="U32" s="257"/>
      <c r="V32" s="257"/>
      <c r="W32" s="78"/>
      <c r="X32" s="258"/>
      <c r="Y32" s="258"/>
      <c r="Z32" s="258"/>
      <c r="AA32" s="258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07"/>
      <c r="BH32" s="207"/>
      <c r="BI32" s="216" t="str">
        <f>FeatSheet!C4</f>
        <v xml:space="preserve">Alchemy </v>
      </c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08" t="str">
        <f>FeatSheet!I4</f>
        <v>INT</v>
      </c>
      <c r="BZ32" s="208"/>
      <c r="CA32" s="208"/>
      <c r="CB32" s="208"/>
      <c r="CC32" s="209"/>
      <c r="CD32" s="223" t="str">
        <f>IF(AND(FeatSheet!G4=1,FeatSheet!D4=0)=TRUE,"",(CI32+CN32+CS32))</f>
        <v/>
      </c>
      <c r="CE32" s="223"/>
      <c r="CF32" s="223"/>
      <c r="CG32" s="223"/>
      <c r="CH32" s="203" t="s">
        <v>127</v>
      </c>
      <c r="CI32" s="202">
        <f>FeatSheet!J4</f>
        <v>0</v>
      </c>
      <c r="CJ32" s="202"/>
      <c r="CK32" s="202"/>
      <c r="CL32" s="202"/>
      <c r="CM32" s="203" t="s">
        <v>128</v>
      </c>
      <c r="CN32" s="202">
        <f>ROUNDDOWN(FeatSheet!F4,0)</f>
        <v>0</v>
      </c>
      <c r="CO32" s="202"/>
      <c r="CP32" s="202"/>
      <c r="CQ32" s="202"/>
      <c r="CR32" s="203" t="s">
        <v>128</v>
      </c>
      <c r="CS32" s="202"/>
      <c r="CT32" s="202"/>
      <c r="CU32" s="202"/>
      <c r="CV32" s="202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5" t="s">
        <v>151</v>
      </c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87"/>
      <c r="AU33" s="250">
        <f>FeatSheet!E58</f>
        <v>3</v>
      </c>
      <c r="AV33" s="250"/>
      <c r="AW33" s="250"/>
      <c r="AX33" s="250"/>
      <c r="AY33" s="250"/>
      <c r="AZ33" s="250"/>
      <c r="BA33" s="250"/>
      <c r="BB33" s="250"/>
      <c r="BC33" s="250"/>
      <c r="BD33" s="83"/>
      <c r="BE33" s="83"/>
      <c r="BF33" s="83"/>
      <c r="BG33" s="207"/>
      <c r="BH33" s="207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08"/>
      <c r="BZ33" s="208"/>
      <c r="CA33" s="208"/>
      <c r="CB33" s="208"/>
      <c r="CC33" s="209"/>
      <c r="CD33" s="223"/>
      <c r="CE33" s="223"/>
      <c r="CF33" s="223"/>
      <c r="CG33" s="223"/>
      <c r="CH33" s="203"/>
      <c r="CI33" s="202"/>
      <c r="CJ33" s="202"/>
      <c r="CK33" s="202"/>
      <c r="CL33" s="202"/>
      <c r="CM33" s="203"/>
      <c r="CN33" s="202"/>
      <c r="CO33" s="202"/>
      <c r="CP33" s="202"/>
      <c r="CQ33" s="202"/>
      <c r="CR33" s="203"/>
      <c r="CS33" s="202"/>
      <c r="CT33" s="202"/>
      <c r="CU33" s="202"/>
      <c r="CV33" s="202"/>
      <c r="CW33" s="84"/>
      <c r="CZ33" s="71">
        <v>2</v>
      </c>
    </row>
    <row r="34" spans="1:104" ht="13.5" customHeight="1" x14ac:dyDescent="0.2">
      <c r="A34" s="82"/>
      <c r="B34" s="245" t="s">
        <v>46</v>
      </c>
      <c r="C34" s="245"/>
      <c r="D34" s="245"/>
      <c r="E34" s="245"/>
      <c r="F34" s="245"/>
      <c r="G34" s="245"/>
      <c r="H34" s="83"/>
      <c r="I34" s="255">
        <f>CHA</f>
        <v>10</v>
      </c>
      <c r="J34" s="255"/>
      <c r="K34" s="255"/>
      <c r="L34" s="255"/>
      <c r="M34" s="78"/>
      <c r="N34" s="256">
        <f>CHAMOD</f>
        <v>0</v>
      </c>
      <c r="O34" s="256"/>
      <c r="P34" s="256"/>
      <c r="Q34" s="256"/>
      <c r="R34" s="78"/>
      <c r="S34" s="257"/>
      <c r="T34" s="257"/>
      <c r="U34" s="257"/>
      <c r="V34" s="257"/>
      <c r="W34" s="78"/>
      <c r="X34" s="258"/>
      <c r="Y34" s="258"/>
      <c r="Z34" s="258"/>
      <c r="AA34" s="258"/>
      <c r="AB34" s="83"/>
      <c r="AC34" s="83"/>
      <c r="AD34" s="245"/>
      <c r="AE34" s="245"/>
      <c r="AF34" s="245"/>
      <c r="AG34" s="245"/>
      <c r="AH34" s="245"/>
      <c r="AI34" s="245"/>
      <c r="AJ34" s="245"/>
      <c r="AK34" s="245"/>
      <c r="AL34" s="245"/>
      <c r="AM34" s="245"/>
      <c r="AN34" s="245"/>
      <c r="AO34" s="245"/>
      <c r="AP34" s="245"/>
      <c r="AQ34" s="245"/>
      <c r="AR34" s="245"/>
      <c r="AS34" s="245"/>
      <c r="AT34" s="87"/>
      <c r="AU34" s="250"/>
      <c r="AV34" s="250"/>
      <c r="AW34" s="250"/>
      <c r="AX34" s="250"/>
      <c r="AY34" s="250"/>
      <c r="AZ34" s="250"/>
      <c r="BA34" s="250"/>
      <c r="BB34" s="250"/>
      <c r="BC34" s="250"/>
      <c r="BD34" s="83"/>
      <c r="BE34" s="83"/>
      <c r="BF34" s="83"/>
      <c r="BG34" s="207"/>
      <c r="BH34" s="207"/>
      <c r="BI34" s="216" t="str">
        <f>FeatSheet!C5</f>
        <v>Appraise</v>
      </c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08" t="str">
        <f>FeatSheet!I5</f>
        <v>INT</v>
      </c>
      <c r="BZ34" s="208"/>
      <c r="CA34" s="208"/>
      <c r="CB34" s="208"/>
      <c r="CC34" s="209"/>
      <c r="CD34" s="223">
        <f>IF(AND(FeatSheet!G5=1,FeatSheet!D5=0)=TRUE,"",(CI34+CN34+CS34))</f>
        <v>0</v>
      </c>
      <c r="CE34" s="223"/>
      <c r="CF34" s="223"/>
      <c r="CG34" s="223"/>
      <c r="CH34" s="203" t="s">
        <v>127</v>
      </c>
      <c r="CI34" s="202">
        <f>FeatSheet!J5</f>
        <v>0</v>
      </c>
      <c r="CJ34" s="202"/>
      <c r="CK34" s="202"/>
      <c r="CL34" s="202"/>
      <c r="CM34" s="203" t="s">
        <v>128</v>
      </c>
      <c r="CN34" s="202">
        <f>ROUNDDOWN(FeatSheet!F5,0)</f>
        <v>0</v>
      </c>
      <c r="CO34" s="202"/>
      <c r="CP34" s="202"/>
      <c r="CQ34" s="202"/>
      <c r="CR34" s="203" t="s">
        <v>128</v>
      </c>
      <c r="CS34" s="202"/>
      <c r="CT34" s="202"/>
      <c r="CU34" s="202"/>
      <c r="CV34" s="202"/>
      <c r="CW34" s="84"/>
    </row>
    <row r="35" spans="1:104" ht="12.75" customHeight="1" x14ac:dyDescent="0.2">
      <c r="A35" s="82"/>
      <c r="B35" s="245"/>
      <c r="C35" s="245"/>
      <c r="D35" s="245"/>
      <c r="E35" s="245"/>
      <c r="F35" s="245"/>
      <c r="G35" s="245"/>
      <c r="H35" s="83"/>
      <c r="I35" s="255"/>
      <c r="J35" s="255"/>
      <c r="K35" s="255"/>
      <c r="L35" s="255"/>
      <c r="M35" s="78"/>
      <c r="N35" s="256"/>
      <c r="O35" s="256"/>
      <c r="P35" s="256"/>
      <c r="Q35" s="256"/>
      <c r="R35" s="78"/>
      <c r="S35" s="257"/>
      <c r="T35" s="257"/>
      <c r="U35" s="257"/>
      <c r="V35" s="257"/>
      <c r="W35" s="78"/>
      <c r="X35" s="258"/>
      <c r="Y35" s="258"/>
      <c r="Z35" s="258"/>
      <c r="AA35" s="258"/>
      <c r="AB35" s="83"/>
      <c r="AC35" s="83"/>
      <c r="AD35" s="243"/>
      <c r="AE35" s="243"/>
      <c r="AF35" s="243"/>
      <c r="AG35" s="243"/>
      <c r="AH35" s="243"/>
      <c r="AI35" s="243"/>
      <c r="AJ35" s="243"/>
      <c r="AK35" s="243"/>
      <c r="AL35" s="243"/>
      <c r="AM35" s="243"/>
      <c r="AN35" s="243"/>
      <c r="AO35" s="243"/>
      <c r="AP35" s="243"/>
      <c r="AQ35" s="243"/>
      <c r="AR35" s="243"/>
      <c r="AS35" s="243"/>
      <c r="AT35" s="87"/>
      <c r="AU35" s="250"/>
      <c r="AV35" s="250"/>
      <c r="AW35" s="250"/>
      <c r="AX35" s="250"/>
      <c r="AY35" s="250"/>
      <c r="AZ35" s="250"/>
      <c r="BA35" s="250"/>
      <c r="BB35" s="250"/>
      <c r="BC35" s="250"/>
      <c r="BD35" s="83"/>
      <c r="BE35" s="83"/>
      <c r="BF35" s="83"/>
      <c r="BG35" s="207"/>
      <c r="BH35" s="207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6"/>
      <c r="BU35" s="216"/>
      <c r="BV35" s="216"/>
      <c r="BW35" s="216"/>
      <c r="BX35" s="216"/>
      <c r="BY35" s="208"/>
      <c r="BZ35" s="208"/>
      <c r="CA35" s="208"/>
      <c r="CB35" s="208"/>
      <c r="CC35" s="209"/>
      <c r="CD35" s="223"/>
      <c r="CE35" s="223"/>
      <c r="CF35" s="223"/>
      <c r="CG35" s="223"/>
      <c r="CH35" s="203"/>
      <c r="CI35" s="202"/>
      <c r="CJ35" s="202"/>
      <c r="CK35" s="202"/>
      <c r="CL35" s="202"/>
      <c r="CM35" s="203"/>
      <c r="CN35" s="202"/>
      <c r="CO35" s="202"/>
      <c r="CP35" s="202"/>
      <c r="CQ35" s="202"/>
      <c r="CR35" s="203"/>
      <c r="CS35" s="202"/>
      <c r="CT35" s="202"/>
      <c r="CU35" s="202"/>
      <c r="CV35" s="202"/>
      <c r="CW35" s="84"/>
      <c r="CZ35" s="71">
        <v>3</v>
      </c>
    </row>
    <row r="36" spans="1:104" ht="13.5" customHeight="1" x14ac:dyDescent="0.2">
      <c r="A36" s="82"/>
      <c r="B36" s="243" t="s">
        <v>152</v>
      </c>
      <c r="C36" s="243"/>
      <c r="D36" s="243"/>
      <c r="E36" s="243"/>
      <c r="F36" s="243"/>
      <c r="G36" s="243"/>
      <c r="H36" s="83"/>
      <c r="I36" s="255"/>
      <c r="J36" s="255"/>
      <c r="K36" s="255"/>
      <c r="L36" s="255"/>
      <c r="M36" s="78"/>
      <c r="N36" s="256"/>
      <c r="O36" s="256"/>
      <c r="P36" s="256"/>
      <c r="Q36" s="256"/>
      <c r="R36" s="78"/>
      <c r="S36" s="257"/>
      <c r="T36" s="257"/>
      <c r="U36" s="257"/>
      <c r="V36" s="257"/>
      <c r="W36" s="78"/>
      <c r="X36" s="258"/>
      <c r="Y36" s="258"/>
      <c r="Z36" s="258"/>
      <c r="AA36" s="258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07"/>
      <c r="BH36" s="207"/>
      <c r="BI36" s="216" t="str">
        <f>FeatSheet!C6</f>
        <v>Climb/Jump*</v>
      </c>
      <c r="BJ36" s="216"/>
      <c r="BK36" s="216"/>
      <c r="BL36" s="216"/>
      <c r="BM36" s="216"/>
      <c r="BN36" s="216"/>
      <c r="BO36" s="216"/>
      <c r="BP36" s="216"/>
      <c r="BQ36" s="216"/>
      <c r="BR36" s="216"/>
      <c r="BS36" s="216"/>
      <c r="BT36" s="216"/>
      <c r="BU36" s="216"/>
      <c r="BV36" s="216"/>
      <c r="BW36" s="216"/>
      <c r="BX36" s="216"/>
      <c r="BY36" s="208" t="str">
        <f>FeatSheet!I6</f>
        <v>STR</v>
      </c>
      <c r="BZ36" s="208"/>
      <c r="CA36" s="208"/>
      <c r="CB36" s="208"/>
      <c r="CC36" s="209"/>
      <c r="CD36" s="223">
        <f>IF(AND(FeatSheet!G6=1,FeatSheet!D6=0)=TRUE,"",(CI36+CN36+CS36))</f>
        <v>15</v>
      </c>
      <c r="CE36" s="223"/>
      <c r="CF36" s="223"/>
      <c r="CG36" s="223"/>
      <c r="CH36" s="203" t="s">
        <v>127</v>
      </c>
      <c r="CI36" s="202">
        <f>FeatSheet!J6-ArCkPen</f>
        <v>3</v>
      </c>
      <c r="CJ36" s="202"/>
      <c r="CK36" s="202"/>
      <c r="CL36" s="202"/>
      <c r="CM36" s="203" t="s">
        <v>128</v>
      </c>
      <c r="CN36" s="202">
        <f>ROUNDDOWN(FeatSheet!F6,0)</f>
        <v>10</v>
      </c>
      <c r="CO36" s="202"/>
      <c r="CP36" s="202"/>
      <c r="CQ36" s="202"/>
      <c r="CR36" s="203" t="s">
        <v>128</v>
      </c>
      <c r="CS36" s="202">
        <v>2</v>
      </c>
      <c r="CT36" s="202"/>
      <c r="CU36" s="202"/>
      <c r="CV36" s="202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07"/>
      <c r="BH37" s="207"/>
      <c r="BI37" s="216"/>
      <c r="BJ37" s="216"/>
      <c r="BK37" s="216"/>
      <c r="BL37" s="216"/>
      <c r="BM37" s="216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08"/>
      <c r="BZ37" s="208"/>
      <c r="CA37" s="208"/>
      <c r="CB37" s="208"/>
      <c r="CC37" s="209"/>
      <c r="CD37" s="223"/>
      <c r="CE37" s="223"/>
      <c r="CF37" s="223"/>
      <c r="CG37" s="223"/>
      <c r="CH37" s="203"/>
      <c r="CI37" s="202"/>
      <c r="CJ37" s="202"/>
      <c r="CK37" s="202"/>
      <c r="CL37" s="202"/>
      <c r="CM37" s="203"/>
      <c r="CN37" s="202"/>
      <c r="CO37" s="202"/>
      <c r="CP37" s="202"/>
      <c r="CQ37" s="202"/>
      <c r="CR37" s="203"/>
      <c r="CS37" s="202"/>
      <c r="CT37" s="202"/>
      <c r="CU37" s="202"/>
      <c r="CV37" s="202"/>
      <c r="CW37" s="84"/>
      <c r="CZ37" s="71">
        <v>4</v>
      </c>
    </row>
    <row r="38" spans="1:104" ht="12.75" customHeight="1" x14ac:dyDescent="0.2">
      <c r="A38" s="82"/>
      <c r="B38" s="251" t="s">
        <v>153</v>
      </c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83"/>
      <c r="N38" s="252" t="s">
        <v>120</v>
      </c>
      <c r="O38" s="252"/>
      <c r="P38" s="252"/>
      <c r="Q38" s="252"/>
      <c r="R38" s="78"/>
      <c r="S38" s="253" t="s">
        <v>154</v>
      </c>
      <c r="T38" s="253"/>
      <c r="U38" s="253"/>
      <c r="V38" s="253"/>
      <c r="W38" s="78"/>
      <c r="X38" s="253" t="s">
        <v>117</v>
      </c>
      <c r="Y38" s="253"/>
      <c r="Z38" s="253"/>
      <c r="AA38" s="253"/>
      <c r="AB38" s="78"/>
      <c r="AC38" s="253" t="s">
        <v>155</v>
      </c>
      <c r="AD38" s="253"/>
      <c r="AE38" s="253"/>
      <c r="AF38" s="253"/>
      <c r="AG38" s="78"/>
      <c r="AH38" s="253" t="s">
        <v>136</v>
      </c>
      <c r="AI38" s="253"/>
      <c r="AJ38" s="253"/>
      <c r="AK38" s="253"/>
      <c r="AL38" s="78"/>
      <c r="AM38" s="254" t="s">
        <v>119</v>
      </c>
      <c r="AN38" s="254"/>
      <c r="AO38" s="254"/>
      <c r="AP38" s="254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07"/>
      <c r="BH38" s="207"/>
      <c r="BI38" s="216" t="str">
        <f>FeatSheet!C7</f>
        <v>Craft ( Tools )</v>
      </c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08" t="str">
        <f>FeatSheet!I7</f>
        <v>INT</v>
      </c>
      <c r="BZ38" s="208"/>
      <c r="CA38" s="208"/>
      <c r="CB38" s="208"/>
      <c r="CC38" s="209"/>
      <c r="CD38" s="223">
        <f>IF(AND(FeatSheet!G7=1,FeatSheet!D7=0)=TRUE,"",(CI38+CN38+CS38))</f>
        <v>5</v>
      </c>
      <c r="CE38" s="223"/>
      <c r="CF38" s="223"/>
      <c r="CG38" s="223"/>
      <c r="CH38" s="203" t="s">
        <v>127</v>
      </c>
      <c r="CI38" s="202">
        <f>FeatSheet!J7</f>
        <v>0</v>
      </c>
      <c r="CJ38" s="202"/>
      <c r="CK38" s="202"/>
      <c r="CL38" s="202"/>
      <c r="CM38" s="203" t="s">
        <v>128</v>
      </c>
      <c r="CN38" s="202">
        <f>ROUNDDOWN(FeatSheet!F7,0)</f>
        <v>5</v>
      </c>
      <c r="CO38" s="202"/>
      <c r="CP38" s="202"/>
      <c r="CQ38" s="202"/>
      <c r="CR38" s="203" t="s">
        <v>128</v>
      </c>
      <c r="CS38" s="202"/>
      <c r="CT38" s="202"/>
      <c r="CU38" s="202"/>
      <c r="CV38" s="202"/>
      <c r="CW38" s="84"/>
    </row>
    <row r="39" spans="1:104" ht="13.5" customHeight="1" thickBot="1" x14ac:dyDescent="0.25">
      <c r="A39" s="82"/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83"/>
      <c r="N39" s="252"/>
      <c r="O39" s="252"/>
      <c r="P39" s="252"/>
      <c r="Q39" s="252"/>
      <c r="R39" s="78"/>
      <c r="S39" s="253"/>
      <c r="T39" s="253"/>
      <c r="U39" s="253"/>
      <c r="V39" s="253"/>
      <c r="W39" s="78"/>
      <c r="X39" s="253"/>
      <c r="Y39" s="253"/>
      <c r="Z39" s="253"/>
      <c r="AA39" s="253"/>
      <c r="AB39" s="78"/>
      <c r="AC39" s="253"/>
      <c r="AD39" s="253"/>
      <c r="AE39" s="253"/>
      <c r="AF39" s="253"/>
      <c r="AG39" s="78"/>
      <c r="AH39" s="253"/>
      <c r="AI39" s="253"/>
      <c r="AJ39" s="253"/>
      <c r="AK39" s="253"/>
      <c r="AL39" s="78"/>
      <c r="AM39" s="254"/>
      <c r="AN39" s="254"/>
      <c r="AO39" s="254"/>
      <c r="AP39" s="254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07"/>
      <c r="BH39" s="207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6"/>
      <c r="BU39" s="216"/>
      <c r="BV39" s="216"/>
      <c r="BW39" s="216"/>
      <c r="BX39" s="216"/>
      <c r="BY39" s="208"/>
      <c r="BZ39" s="208"/>
      <c r="CA39" s="208"/>
      <c r="CB39" s="208"/>
      <c r="CC39" s="209"/>
      <c r="CD39" s="223"/>
      <c r="CE39" s="223"/>
      <c r="CF39" s="223"/>
      <c r="CG39" s="223"/>
      <c r="CH39" s="203"/>
      <c r="CI39" s="202"/>
      <c r="CJ39" s="202"/>
      <c r="CK39" s="202"/>
      <c r="CL39" s="202"/>
      <c r="CM39" s="203"/>
      <c r="CN39" s="202"/>
      <c r="CO39" s="202"/>
      <c r="CP39" s="202"/>
      <c r="CQ39" s="202"/>
      <c r="CR39" s="203"/>
      <c r="CS39" s="202"/>
      <c r="CT39" s="202"/>
      <c r="CU39" s="202"/>
      <c r="CV39" s="202"/>
      <c r="CW39" s="84"/>
      <c r="CZ39" s="71">
        <v>5</v>
      </c>
    </row>
    <row r="40" spans="1:104" ht="12.75" customHeight="1" thickBot="1" x14ac:dyDescent="0.25">
      <c r="A40" s="82"/>
      <c r="B40" s="245" t="s">
        <v>156</v>
      </c>
      <c r="C40" s="245"/>
      <c r="D40" s="245"/>
      <c r="E40" s="245"/>
      <c r="F40" s="245"/>
      <c r="G40" s="245"/>
      <c r="H40" s="245"/>
      <c r="I40" s="245"/>
      <c r="J40" s="245"/>
      <c r="K40" s="245"/>
      <c r="L40" s="245"/>
      <c r="M40" s="83"/>
      <c r="N40" s="248">
        <f>S40+X40+AC40+AH40</f>
        <v>5</v>
      </c>
      <c r="O40" s="248"/>
      <c r="P40" s="248"/>
      <c r="Q40" s="248"/>
      <c r="R40" s="233" t="s">
        <v>127</v>
      </c>
      <c r="S40" s="244">
        <f>FeatSheet!AK4</f>
        <v>2</v>
      </c>
      <c r="T40" s="244"/>
      <c r="U40" s="244"/>
      <c r="V40" s="244"/>
      <c r="W40" s="233" t="s">
        <v>128</v>
      </c>
      <c r="X40" s="247">
        <f>CONMOD</f>
        <v>1</v>
      </c>
      <c r="Y40" s="247"/>
      <c r="Z40" s="247"/>
      <c r="AA40" s="247"/>
      <c r="AB40" s="233" t="s">
        <v>128</v>
      </c>
      <c r="AC40" s="206">
        <v>0</v>
      </c>
      <c r="AD40" s="206"/>
      <c r="AE40" s="206"/>
      <c r="AF40" s="206"/>
      <c r="AG40" s="233" t="s">
        <v>128</v>
      </c>
      <c r="AH40" s="206">
        <v>2</v>
      </c>
      <c r="AI40" s="206"/>
      <c r="AJ40" s="206"/>
      <c r="AK40" s="206"/>
      <c r="AL40" s="249" t="s">
        <v>128</v>
      </c>
      <c r="AM40" s="240"/>
      <c r="AN40" s="240"/>
      <c r="AO40" s="240"/>
      <c r="AP40" s="24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07"/>
      <c r="BH40" s="207"/>
      <c r="BI40" s="216" t="str">
        <f>FeatSheet!C8</f>
        <v>Craft ( B )</v>
      </c>
      <c r="BJ40" s="216"/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08" t="str">
        <f>FeatSheet!I8</f>
        <v>INT</v>
      </c>
      <c r="BZ40" s="208"/>
      <c r="CA40" s="208"/>
      <c r="CB40" s="208"/>
      <c r="CC40" s="209"/>
      <c r="CD40" s="223">
        <f>IF(AND(FeatSheet!G8=1,FeatSheet!D8=0)=TRUE,"",(CI40+CN40+CS40))</f>
        <v>0</v>
      </c>
      <c r="CE40" s="223"/>
      <c r="CF40" s="223"/>
      <c r="CG40" s="223"/>
      <c r="CH40" s="203" t="s">
        <v>127</v>
      </c>
      <c r="CI40" s="202">
        <f>FeatSheet!J8</f>
        <v>0</v>
      </c>
      <c r="CJ40" s="202"/>
      <c r="CK40" s="202"/>
      <c r="CL40" s="202"/>
      <c r="CM40" s="203" t="s">
        <v>128</v>
      </c>
      <c r="CN40" s="202">
        <f>ROUNDDOWN(FeatSheet!F8,0)</f>
        <v>0</v>
      </c>
      <c r="CO40" s="202"/>
      <c r="CP40" s="202"/>
      <c r="CQ40" s="202"/>
      <c r="CR40" s="203" t="s">
        <v>128</v>
      </c>
      <c r="CS40" s="202"/>
      <c r="CT40" s="202"/>
      <c r="CU40" s="202"/>
      <c r="CV40" s="202"/>
      <c r="CW40" s="84"/>
    </row>
    <row r="41" spans="1:104" ht="12.75" customHeight="1" thickBot="1" x14ac:dyDescent="0.25">
      <c r="A41" s="82"/>
      <c r="B41" s="245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83"/>
      <c r="N41" s="248"/>
      <c r="O41" s="248"/>
      <c r="P41" s="248"/>
      <c r="Q41" s="248"/>
      <c r="R41" s="233"/>
      <c r="S41" s="244"/>
      <c r="T41" s="244"/>
      <c r="U41" s="244"/>
      <c r="V41" s="244"/>
      <c r="W41" s="233"/>
      <c r="X41" s="247"/>
      <c r="Y41" s="247"/>
      <c r="Z41" s="247"/>
      <c r="AA41" s="247"/>
      <c r="AB41" s="233"/>
      <c r="AC41" s="206"/>
      <c r="AD41" s="206"/>
      <c r="AE41" s="206"/>
      <c r="AF41" s="206"/>
      <c r="AG41" s="233"/>
      <c r="AH41" s="206"/>
      <c r="AI41" s="206"/>
      <c r="AJ41" s="206"/>
      <c r="AK41" s="206"/>
      <c r="AL41" s="249"/>
      <c r="AM41" s="240"/>
      <c r="AN41" s="240"/>
      <c r="AO41" s="240"/>
      <c r="AP41" s="24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07"/>
      <c r="BH41" s="207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6"/>
      <c r="BU41" s="216"/>
      <c r="BV41" s="216"/>
      <c r="BW41" s="216"/>
      <c r="BX41" s="216"/>
      <c r="BY41" s="208"/>
      <c r="BZ41" s="208"/>
      <c r="CA41" s="208"/>
      <c r="CB41" s="208"/>
      <c r="CC41" s="209"/>
      <c r="CD41" s="223"/>
      <c r="CE41" s="223"/>
      <c r="CF41" s="223"/>
      <c r="CG41" s="223"/>
      <c r="CH41" s="203"/>
      <c r="CI41" s="202"/>
      <c r="CJ41" s="202"/>
      <c r="CK41" s="202"/>
      <c r="CL41" s="202"/>
      <c r="CM41" s="203"/>
      <c r="CN41" s="202"/>
      <c r="CO41" s="202"/>
      <c r="CP41" s="202"/>
      <c r="CQ41" s="202"/>
      <c r="CR41" s="203"/>
      <c r="CS41" s="202"/>
      <c r="CT41" s="202"/>
      <c r="CU41" s="202"/>
      <c r="CV41" s="202"/>
      <c r="CW41" s="84"/>
      <c r="CZ41" s="71">
        <v>6</v>
      </c>
    </row>
    <row r="42" spans="1:104" ht="13.5" customHeight="1" thickBot="1" x14ac:dyDescent="0.25">
      <c r="A42" s="82"/>
      <c r="B42" s="243" t="s">
        <v>157</v>
      </c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83"/>
      <c r="N42" s="248"/>
      <c r="O42" s="248"/>
      <c r="P42" s="248"/>
      <c r="Q42" s="248"/>
      <c r="R42" s="233"/>
      <c r="S42" s="244"/>
      <c r="T42" s="244"/>
      <c r="U42" s="244"/>
      <c r="V42" s="244"/>
      <c r="W42" s="233"/>
      <c r="X42" s="247"/>
      <c r="Y42" s="247"/>
      <c r="Z42" s="247"/>
      <c r="AA42" s="247"/>
      <c r="AB42" s="233"/>
      <c r="AC42" s="206"/>
      <c r="AD42" s="206"/>
      <c r="AE42" s="206"/>
      <c r="AF42" s="206"/>
      <c r="AG42" s="233"/>
      <c r="AH42" s="206"/>
      <c r="AI42" s="206"/>
      <c r="AJ42" s="206"/>
      <c r="AK42" s="206"/>
      <c r="AL42" s="249"/>
      <c r="AM42" s="240"/>
      <c r="AN42" s="240"/>
      <c r="AO42" s="240"/>
      <c r="AP42" s="24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07"/>
      <c r="BH42" s="207"/>
      <c r="BI42" s="216" t="str">
        <f>FeatSheet!C9</f>
        <v>Craft ( C )</v>
      </c>
      <c r="BJ42" s="216"/>
      <c r="BK42" s="216"/>
      <c r="BL42" s="216"/>
      <c r="BM42" s="216"/>
      <c r="BN42" s="216"/>
      <c r="BO42" s="216"/>
      <c r="BP42" s="216"/>
      <c r="BQ42" s="216"/>
      <c r="BR42" s="216"/>
      <c r="BS42" s="216"/>
      <c r="BT42" s="216"/>
      <c r="BU42" s="216"/>
      <c r="BV42" s="216"/>
      <c r="BW42" s="216"/>
      <c r="BX42" s="216"/>
      <c r="BY42" s="208" t="str">
        <f>FeatSheet!I9</f>
        <v>INT</v>
      </c>
      <c r="BZ42" s="208"/>
      <c r="CA42" s="208"/>
      <c r="CB42" s="208"/>
      <c r="CC42" s="209"/>
      <c r="CD42" s="223">
        <f>IF(AND(FeatSheet!G9=1,FeatSheet!D9=0)=TRUE,"",(CI42+CN42+CS42))</f>
        <v>0</v>
      </c>
      <c r="CE42" s="223"/>
      <c r="CF42" s="223"/>
      <c r="CG42" s="223"/>
      <c r="CH42" s="203" t="s">
        <v>127</v>
      </c>
      <c r="CI42" s="202">
        <f>FeatSheet!J9</f>
        <v>0</v>
      </c>
      <c r="CJ42" s="202"/>
      <c r="CK42" s="202"/>
      <c r="CL42" s="202"/>
      <c r="CM42" s="203" t="s">
        <v>128</v>
      </c>
      <c r="CN42" s="202">
        <f>ROUNDDOWN(FeatSheet!F9,0)</f>
        <v>0</v>
      </c>
      <c r="CO42" s="202"/>
      <c r="CP42" s="202"/>
      <c r="CQ42" s="202"/>
      <c r="CR42" s="203" t="s">
        <v>128</v>
      </c>
      <c r="CS42" s="202"/>
      <c r="CT42" s="202"/>
      <c r="CU42" s="202"/>
      <c r="CV42" s="202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07"/>
      <c r="BH43" s="207"/>
      <c r="BI43" s="216"/>
      <c r="BJ43" s="216"/>
      <c r="BK43" s="216"/>
      <c r="BL43" s="216"/>
      <c r="BM43" s="216"/>
      <c r="BN43" s="216"/>
      <c r="BO43" s="216"/>
      <c r="BP43" s="216"/>
      <c r="BQ43" s="216"/>
      <c r="BR43" s="216"/>
      <c r="BS43" s="216"/>
      <c r="BT43" s="216"/>
      <c r="BU43" s="216"/>
      <c r="BV43" s="216"/>
      <c r="BW43" s="216"/>
      <c r="BX43" s="216"/>
      <c r="BY43" s="208"/>
      <c r="BZ43" s="208"/>
      <c r="CA43" s="208"/>
      <c r="CB43" s="208"/>
      <c r="CC43" s="209"/>
      <c r="CD43" s="223"/>
      <c r="CE43" s="223"/>
      <c r="CF43" s="223"/>
      <c r="CG43" s="223"/>
      <c r="CH43" s="203"/>
      <c r="CI43" s="202"/>
      <c r="CJ43" s="202"/>
      <c r="CK43" s="202"/>
      <c r="CL43" s="202"/>
      <c r="CM43" s="203"/>
      <c r="CN43" s="202"/>
      <c r="CO43" s="202"/>
      <c r="CP43" s="202"/>
      <c r="CQ43" s="202"/>
      <c r="CR43" s="203"/>
      <c r="CS43" s="202"/>
      <c r="CT43" s="202"/>
      <c r="CU43" s="202"/>
      <c r="CV43" s="202"/>
      <c r="CW43" s="84"/>
      <c r="CZ43" s="71">
        <v>7</v>
      </c>
    </row>
    <row r="44" spans="1:104" ht="12.75" customHeight="1" x14ac:dyDescent="0.2">
      <c r="A44" s="82"/>
      <c r="B44" s="245" t="s">
        <v>158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83"/>
      <c r="N44" s="248">
        <f>S44+X44+AC44+AH44</f>
        <v>7</v>
      </c>
      <c r="O44" s="248"/>
      <c r="P44" s="248"/>
      <c r="Q44" s="248"/>
      <c r="R44" s="233" t="s">
        <v>127</v>
      </c>
      <c r="S44" s="244">
        <f>FeatSheet!AK7</f>
        <v>4</v>
      </c>
      <c r="T44" s="244"/>
      <c r="U44" s="244"/>
      <c r="V44" s="244"/>
      <c r="W44" s="233" t="s">
        <v>128</v>
      </c>
      <c r="X44" s="247">
        <f>DEXMOD</f>
        <v>3</v>
      </c>
      <c r="Y44" s="247"/>
      <c r="Z44" s="247"/>
      <c r="AA44" s="247"/>
      <c r="AB44" s="233" t="s">
        <v>128</v>
      </c>
      <c r="AC44" s="206">
        <v>0</v>
      </c>
      <c r="AD44" s="206"/>
      <c r="AE44" s="206"/>
      <c r="AF44" s="206"/>
      <c r="AG44" s="233" t="s">
        <v>128</v>
      </c>
      <c r="AH44" s="206">
        <f>RefMOD</f>
        <v>0</v>
      </c>
      <c r="AI44" s="206"/>
      <c r="AJ44" s="206"/>
      <c r="AK44" s="206"/>
      <c r="AL44" s="249" t="s">
        <v>128</v>
      </c>
      <c r="AM44" s="240"/>
      <c r="AN44" s="240"/>
      <c r="AO44" s="240"/>
      <c r="AP44" s="24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07"/>
      <c r="BH44" s="207"/>
      <c r="BI44" s="216" t="str">
        <f>FeatSheet!C10</f>
        <v>Craft ( D )</v>
      </c>
      <c r="BJ44" s="216"/>
      <c r="BK44" s="216"/>
      <c r="BL44" s="216"/>
      <c r="BM44" s="216"/>
      <c r="BN44" s="216"/>
      <c r="BO44" s="216"/>
      <c r="BP44" s="216"/>
      <c r="BQ44" s="216"/>
      <c r="BR44" s="216"/>
      <c r="BS44" s="216"/>
      <c r="BT44" s="216"/>
      <c r="BU44" s="216"/>
      <c r="BV44" s="216"/>
      <c r="BW44" s="216"/>
      <c r="BX44" s="216"/>
      <c r="BY44" s="208" t="str">
        <f>FeatSheet!I10</f>
        <v>INT</v>
      </c>
      <c r="BZ44" s="208"/>
      <c r="CA44" s="208"/>
      <c r="CB44" s="208"/>
      <c r="CC44" s="209"/>
      <c r="CD44" s="223">
        <f>IF(AND(FeatSheet!G10=1,FeatSheet!D10=0)=TRUE,"",(CI44+CN44+CS44))</f>
        <v>0</v>
      </c>
      <c r="CE44" s="223"/>
      <c r="CF44" s="223"/>
      <c r="CG44" s="223"/>
      <c r="CH44" s="203" t="s">
        <v>127</v>
      </c>
      <c r="CI44" s="202">
        <f>FeatSheet!J10</f>
        <v>0</v>
      </c>
      <c r="CJ44" s="202"/>
      <c r="CK44" s="202"/>
      <c r="CL44" s="202"/>
      <c r="CM44" s="203" t="s">
        <v>128</v>
      </c>
      <c r="CN44" s="202">
        <f>ROUNDDOWN(FeatSheet!F10,0)</f>
        <v>0</v>
      </c>
      <c r="CO44" s="202"/>
      <c r="CP44" s="202"/>
      <c r="CQ44" s="202"/>
      <c r="CR44" s="203" t="s">
        <v>128</v>
      </c>
      <c r="CS44" s="202"/>
      <c r="CT44" s="202"/>
      <c r="CU44" s="202"/>
      <c r="CV44" s="202"/>
      <c r="CW44" s="84"/>
    </row>
    <row r="45" spans="1:104" ht="12.75" customHeight="1" x14ac:dyDescent="0.2">
      <c r="A45" s="82"/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83"/>
      <c r="N45" s="248"/>
      <c r="O45" s="248"/>
      <c r="P45" s="248"/>
      <c r="Q45" s="248"/>
      <c r="R45" s="233"/>
      <c r="S45" s="244"/>
      <c r="T45" s="244"/>
      <c r="U45" s="244"/>
      <c r="V45" s="244"/>
      <c r="W45" s="233"/>
      <c r="X45" s="247"/>
      <c r="Y45" s="247"/>
      <c r="Z45" s="247"/>
      <c r="AA45" s="247"/>
      <c r="AB45" s="233"/>
      <c r="AC45" s="206"/>
      <c r="AD45" s="206"/>
      <c r="AE45" s="206"/>
      <c r="AF45" s="206"/>
      <c r="AG45" s="233"/>
      <c r="AH45" s="206"/>
      <c r="AI45" s="206"/>
      <c r="AJ45" s="206"/>
      <c r="AK45" s="206"/>
      <c r="AL45" s="249"/>
      <c r="AM45" s="240"/>
      <c r="AN45" s="240"/>
      <c r="AO45" s="240"/>
      <c r="AP45" s="24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07"/>
      <c r="BH45" s="207"/>
      <c r="BI45" s="216"/>
      <c r="BJ45" s="216"/>
      <c r="BK45" s="216"/>
      <c r="BL45" s="216"/>
      <c r="BM45" s="216"/>
      <c r="BN45" s="216"/>
      <c r="BO45" s="216"/>
      <c r="BP45" s="216"/>
      <c r="BQ45" s="216"/>
      <c r="BR45" s="216"/>
      <c r="BS45" s="216"/>
      <c r="BT45" s="216"/>
      <c r="BU45" s="216"/>
      <c r="BV45" s="216"/>
      <c r="BW45" s="216"/>
      <c r="BX45" s="216"/>
      <c r="BY45" s="208"/>
      <c r="BZ45" s="208"/>
      <c r="CA45" s="208"/>
      <c r="CB45" s="208"/>
      <c r="CC45" s="209"/>
      <c r="CD45" s="223"/>
      <c r="CE45" s="223"/>
      <c r="CF45" s="223"/>
      <c r="CG45" s="223"/>
      <c r="CH45" s="203"/>
      <c r="CI45" s="202"/>
      <c r="CJ45" s="202"/>
      <c r="CK45" s="202"/>
      <c r="CL45" s="202"/>
      <c r="CM45" s="203"/>
      <c r="CN45" s="202"/>
      <c r="CO45" s="202"/>
      <c r="CP45" s="202"/>
      <c r="CQ45" s="202"/>
      <c r="CR45" s="203"/>
      <c r="CS45" s="202"/>
      <c r="CT45" s="202"/>
      <c r="CU45" s="202"/>
      <c r="CV45" s="202"/>
      <c r="CW45" s="84"/>
      <c r="CZ45" s="71">
        <v>8</v>
      </c>
    </row>
    <row r="46" spans="1:104" ht="13.5" customHeight="1" x14ac:dyDescent="0.2">
      <c r="A46" s="82"/>
      <c r="B46" s="243" t="s">
        <v>159</v>
      </c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83"/>
      <c r="N46" s="248"/>
      <c r="O46" s="248"/>
      <c r="P46" s="248"/>
      <c r="Q46" s="248"/>
      <c r="R46" s="233"/>
      <c r="S46" s="244"/>
      <c r="T46" s="244"/>
      <c r="U46" s="244"/>
      <c r="V46" s="244"/>
      <c r="W46" s="233"/>
      <c r="X46" s="247"/>
      <c r="Y46" s="247"/>
      <c r="Z46" s="247"/>
      <c r="AA46" s="247"/>
      <c r="AB46" s="233"/>
      <c r="AC46" s="206"/>
      <c r="AD46" s="206"/>
      <c r="AE46" s="206"/>
      <c r="AF46" s="206"/>
      <c r="AG46" s="233"/>
      <c r="AH46" s="206"/>
      <c r="AI46" s="206"/>
      <c r="AJ46" s="206"/>
      <c r="AK46" s="206"/>
      <c r="AL46" s="249"/>
      <c r="AM46" s="240"/>
      <c r="AN46" s="240"/>
      <c r="AO46" s="240"/>
      <c r="AP46" s="24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07"/>
      <c r="BH46" s="207"/>
      <c r="BI46" s="216" t="str">
        <f>FeatSheet!C11</f>
        <v>Deception</v>
      </c>
      <c r="BJ46" s="216"/>
      <c r="BK46" s="216"/>
      <c r="BL46" s="216"/>
      <c r="BM46" s="216"/>
      <c r="BN46" s="216"/>
      <c r="BO46" s="216"/>
      <c r="BP46" s="216"/>
      <c r="BQ46" s="216"/>
      <c r="BR46" s="216"/>
      <c r="BS46" s="216"/>
      <c r="BT46" s="216"/>
      <c r="BU46" s="216"/>
      <c r="BV46" s="216"/>
      <c r="BW46" s="216"/>
      <c r="BX46" s="216"/>
      <c r="BY46" s="208" t="str">
        <f>FeatSheet!I11</f>
        <v>CHA</v>
      </c>
      <c r="BZ46" s="208"/>
      <c r="CA46" s="208"/>
      <c r="CB46" s="208"/>
      <c r="CC46" s="209"/>
      <c r="CD46" s="223">
        <f>IF(AND(FeatSheet!G11=1,FeatSheet!D11=0)=TRUE,"",(CI46+CN46+CS46))</f>
        <v>12</v>
      </c>
      <c r="CE46" s="223"/>
      <c r="CF46" s="223"/>
      <c r="CG46" s="223"/>
      <c r="CH46" s="203" t="s">
        <v>127</v>
      </c>
      <c r="CI46" s="202">
        <f>FeatSheet!J11</f>
        <v>0</v>
      </c>
      <c r="CJ46" s="202"/>
      <c r="CK46" s="202"/>
      <c r="CL46" s="202"/>
      <c r="CM46" s="203" t="s">
        <v>128</v>
      </c>
      <c r="CN46" s="202">
        <f>ROUNDDOWN(FeatSheet!F11,0)</f>
        <v>10</v>
      </c>
      <c r="CO46" s="202"/>
      <c r="CP46" s="202"/>
      <c r="CQ46" s="202"/>
      <c r="CR46" s="203" t="s">
        <v>128</v>
      </c>
      <c r="CS46" s="202">
        <v>2</v>
      </c>
      <c r="CT46" s="202"/>
      <c r="CU46" s="202"/>
      <c r="CV46" s="202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07"/>
      <c r="BH47" s="207"/>
      <c r="BI47" s="216"/>
      <c r="BJ47" s="216"/>
      <c r="BK47" s="216"/>
      <c r="BL47" s="216"/>
      <c r="BM47" s="216"/>
      <c r="BN47" s="216"/>
      <c r="BO47" s="216"/>
      <c r="BP47" s="216"/>
      <c r="BQ47" s="216"/>
      <c r="BR47" s="216"/>
      <c r="BS47" s="216"/>
      <c r="BT47" s="216"/>
      <c r="BU47" s="216"/>
      <c r="BV47" s="216"/>
      <c r="BW47" s="216"/>
      <c r="BX47" s="216"/>
      <c r="BY47" s="208"/>
      <c r="BZ47" s="208"/>
      <c r="CA47" s="208"/>
      <c r="CB47" s="208"/>
      <c r="CC47" s="209"/>
      <c r="CD47" s="223"/>
      <c r="CE47" s="223"/>
      <c r="CF47" s="223"/>
      <c r="CG47" s="223"/>
      <c r="CH47" s="203"/>
      <c r="CI47" s="202"/>
      <c r="CJ47" s="202"/>
      <c r="CK47" s="202"/>
      <c r="CL47" s="202"/>
      <c r="CM47" s="203"/>
      <c r="CN47" s="202"/>
      <c r="CO47" s="202"/>
      <c r="CP47" s="202"/>
      <c r="CQ47" s="202"/>
      <c r="CR47" s="203"/>
      <c r="CS47" s="202"/>
      <c r="CT47" s="202"/>
      <c r="CU47" s="202"/>
      <c r="CV47" s="202"/>
      <c r="CW47" s="84"/>
      <c r="CZ47" s="71">
        <v>9</v>
      </c>
    </row>
    <row r="48" spans="1:104" ht="12.75" customHeight="1" thickBot="1" x14ac:dyDescent="0.25">
      <c r="A48" s="82"/>
      <c r="B48" s="245" t="s">
        <v>160</v>
      </c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83"/>
      <c r="N48" s="248">
        <f>S48+X48+AC48+AH48</f>
        <v>6</v>
      </c>
      <c r="O48" s="248"/>
      <c r="P48" s="248"/>
      <c r="Q48" s="248"/>
      <c r="R48" s="233" t="s">
        <v>127</v>
      </c>
      <c r="S48" s="244">
        <f>FeatSheet!AK10</f>
        <v>3</v>
      </c>
      <c r="T48" s="244"/>
      <c r="U48" s="244"/>
      <c r="V48" s="244"/>
      <c r="W48" s="233" t="s">
        <v>128</v>
      </c>
      <c r="X48" s="247">
        <f>WISMOD</f>
        <v>1</v>
      </c>
      <c r="Y48" s="247"/>
      <c r="Z48" s="247"/>
      <c r="AA48" s="247"/>
      <c r="AB48" s="233" t="s">
        <v>128</v>
      </c>
      <c r="AC48" s="206">
        <v>0</v>
      </c>
      <c r="AD48" s="206"/>
      <c r="AE48" s="206"/>
      <c r="AF48" s="206"/>
      <c r="AG48" s="233" t="s">
        <v>128</v>
      </c>
      <c r="AH48" s="206">
        <v>2</v>
      </c>
      <c r="AI48" s="206"/>
      <c r="AJ48" s="206"/>
      <c r="AK48" s="206"/>
      <c r="AL48" s="249" t="s">
        <v>128</v>
      </c>
      <c r="AM48" s="240"/>
      <c r="AN48" s="240"/>
      <c r="AO48" s="240"/>
      <c r="AP48" s="24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07"/>
      <c r="BH48" s="207"/>
      <c r="BI48" s="216" t="str">
        <f>FeatSheet!C12</f>
        <v>Diplomacy</v>
      </c>
      <c r="BJ48" s="216"/>
      <c r="BK48" s="216"/>
      <c r="BL48" s="216"/>
      <c r="BM48" s="216"/>
      <c r="BN48" s="216"/>
      <c r="BO48" s="216"/>
      <c r="BP48" s="216"/>
      <c r="BQ48" s="216"/>
      <c r="BR48" s="216"/>
      <c r="BS48" s="216"/>
      <c r="BT48" s="216"/>
      <c r="BU48" s="216"/>
      <c r="BV48" s="216"/>
      <c r="BW48" s="216"/>
      <c r="BX48" s="216"/>
      <c r="BY48" s="208" t="str">
        <f>FeatSheet!I12</f>
        <v>CHA</v>
      </c>
      <c r="BZ48" s="208"/>
      <c r="CA48" s="208"/>
      <c r="CB48" s="208"/>
      <c r="CC48" s="209"/>
      <c r="CD48" s="223">
        <f>IF(AND(FeatSheet!G12=1,FeatSheet!D12=0)=TRUE,"",(CI48+CN48+CS48))</f>
        <v>9</v>
      </c>
      <c r="CE48" s="223"/>
      <c r="CF48" s="223"/>
      <c r="CG48" s="223"/>
      <c r="CH48" s="203" t="s">
        <v>127</v>
      </c>
      <c r="CI48" s="202">
        <f>FeatSheet!J12</f>
        <v>0</v>
      </c>
      <c r="CJ48" s="202"/>
      <c r="CK48" s="202"/>
      <c r="CL48" s="202"/>
      <c r="CM48" s="203" t="s">
        <v>128</v>
      </c>
      <c r="CN48" s="202">
        <f>ROUNDDOWN(FeatSheet!F12,0)</f>
        <v>5</v>
      </c>
      <c r="CO48" s="202"/>
      <c r="CP48" s="202"/>
      <c r="CQ48" s="202"/>
      <c r="CR48" s="203" t="s">
        <v>128</v>
      </c>
      <c r="CS48" s="202">
        <v>4</v>
      </c>
      <c r="CT48" s="202"/>
      <c r="CU48" s="202"/>
      <c r="CV48" s="202"/>
      <c r="CW48" s="152" t="s">
        <v>357</v>
      </c>
    </row>
    <row r="49" spans="1:104" ht="12.75" customHeight="1" thickBot="1" x14ac:dyDescent="0.25">
      <c r="A49" s="82"/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83"/>
      <c r="N49" s="248"/>
      <c r="O49" s="248"/>
      <c r="P49" s="248"/>
      <c r="Q49" s="248"/>
      <c r="R49" s="233"/>
      <c r="S49" s="244"/>
      <c r="T49" s="244"/>
      <c r="U49" s="244"/>
      <c r="V49" s="244"/>
      <c r="W49" s="233"/>
      <c r="X49" s="247"/>
      <c r="Y49" s="247"/>
      <c r="Z49" s="247"/>
      <c r="AA49" s="247"/>
      <c r="AB49" s="233"/>
      <c r="AC49" s="206"/>
      <c r="AD49" s="206"/>
      <c r="AE49" s="206"/>
      <c r="AF49" s="206"/>
      <c r="AG49" s="233"/>
      <c r="AH49" s="206"/>
      <c r="AI49" s="206"/>
      <c r="AJ49" s="206"/>
      <c r="AK49" s="206"/>
      <c r="AL49" s="249"/>
      <c r="AM49" s="240"/>
      <c r="AN49" s="240"/>
      <c r="AO49" s="240"/>
      <c r="AP49" s="24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07"/>
      <c r="BH49" s="207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6"/>
      <c r="BU49" s="216"/>
      <c r="BV49" s="216"/>
      <c r="BW49" s="216"/>
      <c r="BX49" s="216"/>
      <c r="BY49" s="208"/>
      <c r="BZ49" s="208"/>
      <c r="CA49" s="208"/>
      <c r="CB49" s="208"/>
      <c r="CC49" s="209"/>
      <c r="CD49" s="223"/>
      <c r="CE49" s="223"/>
      <c r="CF49" s="223"/>
      <c r="CG49" s="223"/>
      <c r="CH49" s="203"/>
      <c r="CI49" s="202"/>
      <c r="CJ49" s="202"/>
      <c r="CK49" s="202"/>
      <c r="CL49" s="202"/>
      <c r="CM49" s="203"/>
      <c r="CN49" s="202"/>
      <c r="CO49" s="202"/>
      <c r="CP49" s="202"/>
      <c r="CQ49" s="202"/>
      <c r="CR49" s="203"/>
      <c r="CS49" s="202"/>
      <c r="CT49" s="202"/>
      <c r="CU49" s="202"/>
      <c r="CV49" s="202"/>
      <c r="CW49" s="84"/>
      <c r="CZ49" s="71">
        <v>10</v>
      </c>
    </row>
    <row r="50" spans="1:104" ht="13.5" customHeight="1" thickBot="1" x14ac:dyDescent="0.25">
      <c r="A50" s="82"/>
      <c r="B50" s="243" t="s">
        <v>161</v>
      </c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83"/>
      <c r="N50" s="248"/>
      <c r="O50" s="248"/>
      <c r="P50" s="248"/>
      <c r="Q50" s="248"/>
      <c r="R50" s="233"/>
      <c r="S50" s="244"/>
      <c r="T50" s="244"/>
      <c r="U50" s="244"/>
      <c r="V50" s="244"/>
      <c r="W50" s="233"/>
      <c r="X50" s="247"/>
      <c r="Y50" s="247"/>
      <c r="Z50" s="247"/>
      <c r="AA50" s="247"/>
      <c r="AB50" s="233"/>
      <c r="AC50" s="206"/>
      <c r="AD50" s="206"/>
      <c r="AE50" s="206"/>
      <c r="AF50" s="206"/>
      <c r="AG50" s="233"/>
      <c r="AH50" s="206"/>
      <c r="AI50" s="206"/>
      <c r="AJ50" s="206"/>
      <c r="AK50" s="206"/>
      <c r="AL50" s="249"/>
      <c r="AM50" s="240"/>
      <c r="AN50" s="240"/>
      <c r="AO50" s="240"/>
      <c r="AP50" s="24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07"/>
      <c r="BH50" s="207"/>
      <c r="BI50" s="216" t="str">
        <f>FeatSheet!C13</f>
        <v>Disable Device</v>
      </c>
      <c r="BJ50" s="216"/>
      <c r="BK50" s="216"/>
      <c r="BL50" s="216"/>
      <c r="BM50" s="216"/>
      <c r="BN50" s="216"/>
      <c r="BO50" s="216"/>
      <c r="BP50" s="216"/>
      <c r="BQ50" s="216"/>
      <c r="BR50" s="216"/>
      <c r="BS50" s="216"/>
      <c r="BT50" s="216"/>
      <c r="BU50" s="216"/>
      <c r="BV50" s="216"/>
      <c r="BW50" s="216"/>
      <c r="BX50" s="216"/>
      <c r="BY50" s="208" t="str">
        <f>FeatSheet!I13</f>
        <v>INT</v>
      </c>
      <c r="BZ50" s="208"/>
      <c r="CA50" s="208"/>
      <c r="CB50" s="208"/>
      <c r="CC50" s="209"/>
      <c r="CD50" s="223">
        <f>IF(AND(FeatSheet!G13=1,FeatSheet!D13=0)=TRUE,"",(CI50+CN50+CS50))</f>
        <v>10</v>
      </c>
      <c r="CE50" s="223"/>
      <c r="CF50" s="223"/>
      <c r="CG50" s="223"/>
      <c r="CH50" s="203" t="s">
        <v>127</v>
      </c>
      <c r="CI50" s="202">
        <f>FeatSheet!J13</f>
        <v>0</v>
      </c>
      <c r="CJ50" s="202"/>
      <c r="CK50" s="202"/>
      <c r="CL50" s="202"/>
      <c r="CM50" s="203" t="s">
        <v>128</v>
      </c>
      <c r="CN50" s="202">
        <f>ROUNDDOWN(FeatSheet!F13,0)</f>
        <v>10</v>
      </c>
      <c r="CO50" s="202"/>
      <c r="CP50" s="202"/>
      <c r="CQ50" s="202"/>
      <c r="CR50" s="203" t="s">
        <v>128</v>
      </c>
      <c r="CS50" s="202"/>
      <c r="CT50" s="202"/>
      <c r="CU50" s="202"/>
      <c r="CV50" s="202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07"/>
      <c r="BH51" s="207"/>
      <c r="BI51" s="216"/>
      <c r="BJ51" s="216"/>
      <c r="BK51" s="216"/>
      <c r="BL51" s="216"/>
      <c r="BM51" s="216"/>
      <c r="BN51" s="216"/>
      <c r="BO51" s="216"/>
      <c r="BP51" s="216"/>
      <c r="BQ51" s="216"/>
      <c r="BR51" s="216"/>
      <c r="BS51" s="216"/>
      <c r="BT51" s="216"/>
      <c r="BU51" s="216"/>
      <c r="BV51" s="216"/>
      <c r="BW51" s="216"/>
      <c r="BX51" s="216"/>
      <c r="BY51" s="208"/>
      <c r="BZ51" s="208"/>
      <c r="CA51" s="208"/>
      <c r="CB51" s="208"/>
      <c r="CC51" s="209"/>
      <c r="CD51" s="223"/>
      <c r="CE51" s="223"/>
      <c r="CF51" s="223"/>
      <c r="CG51" s="223"/>
      <c r="CH51" s="203"/>
      <c r="CI51" s="202"/>
      <c r="CJ51" s="202"/>
      <c r="CK51" s="202"/>
      <c r="CL51" s="202"/>
      <c r="CM51" s="203"/>
      <c r="CN51" s="202"/>
      <c r="CO51" s="202"/>
      <c r="CP51" s="202"/>
      <c r="CQ51" s="202"/>
      <c r="CR51" s="203"/>
      <c r="CS51" s="202"/>
      <c r="CT51" s="202"/>
      <c r="CU51" s="202"/>
      <c r="CV51" s="202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07"/>
      <c r="BH52" s="207"/>
      <c r="BI52" s="216" t="str">
        <f>FeatSheet!C14</f>
        <v>Disguise</v>
      </c>
      <c r="BJ52" s="216"/>
      <c r="BK52" s="216"/>
      <c r="BL52" s="216"/>
      <c r="BM52" s="216"/>
      <c r="BN52" s="216"/>
      <c r="BO52" s="216"/>
      <c r="BP52" s="216"/>
      <c r="BQ52" s="216"/>
      <c r="BR52" s="216"/>
      <c r="BS52" s="216"/>
      <c r="BT52" s="216"/>
      <c r="BU52" s="216"/>
      <c r="BV52" s="216"/>
      <c r="BW52" s="216"/>
      <c r="BX52" s="216"/>
      <c r="BY52" s="208" t="str">
        <f>FeatSheet!I14</f>
        <v>CHA</v>
      </c>
      <c r="BZ52" s="208"/>
      <c r="CA52" s="208"/>
      <c r="CB52" s="208"/>
      <c r="CC52" s="209"/>
      <c r="CD52" s="223">
        <f>IF(AND(FeatSheet!G14=1,FeatSheet!D14=0)=TRUE,"",(CI52+CN52+CS52))</f>
        <v>2</v>
      </c>
      <c r="CE52" s="223"/>
      <c r="CF52" s="223"/>
      <c r="CG52" s="223"/>
      <c r="CH52" s="203" t="s">
        <v>127</v>
      </c>
      <c r="CI52" s="202">
        <f>FeatSheet!J14</f>
        <v>0</v>
      </c>
      <c r="CJ52" s="202"/>
      <c r="CK52" s="202"/>
      <c r="CL52" s="202"/>
      <c r="CM52" s="203" t="s">
        <v>128</v>
      </c>
      <c r="CN52" s="202">
        <f>ROUNDDOWN(FeatSheet!F14,0)</f>
        <v>0</v>
      </c>
      <c r="CO52" s="202"/>
      <c r="CP52" s="202"/>
      <c r="CQ52" s="202"/>
      <c r="CR52" s="203" t="s">
        <v>128</v>
      </c>
      <c r="CS52" s="202">
        <v>2</v>
      </c>
      <c r="CT52" s="202"/>
      <c r="CU52" s="202"/>
      <c r="CV52" s="202"/>
      <c r="CW52" s="152" t="s">
        <v>356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7" t="s">
        <v>120</v>
      </c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83"/>
      <c r="AA53" s="238" t="s">
        <v>162</v>
      </c>
      <c r="AB53" s="238"/>
      <c r="AC53" s="238"/>
      <c r="AD53" s="238"/>
      <c r="AE53" s="238"/>
      <c r="AF53" s="238"/>
      <c r="AG53" s="238"/>
      <c r="AH53" s="238"/>
      <c r="AI53" s="238"/>
      <c r="AJ53" s="83"/>
      <c r="AK53" s="238" t="s">
        <v>163</v>
      </c>
      <c r="AL53" s="238"/>
      <c r="AM53" s="238"/>
      <c r="AN53" s="238"/>
      <c r="AO53" s="83"/>
      <c r="AP53" s="238" t="s">
        <v>134</v>
      </c>
      <c r="AQ53" s="238"/>
      <c r="AR53" s="238"/>
      <c r="AS53" s="238"/>
      <c r="AT53" s="83"/>
      <c r="AU53" s="238" t="s">
        <v>136</v>
      </c>
      <c r="AV53" s="238"/>
      <c r="AW53" s="238"/>
      <c r="AX53" s="238"/>
      <c r="AY53" s="83"/>
      <c r="AZ53" s="246" t="s">
        <v>119</v>
      </c>
      <c r="BA53" s="246"/>
      <c r="BB53" s="246"/>
      <c r="BC53" s="246"/>
      <c r="BD53" s="83"/>
      <c r="BE53" s="83"/>
      <c r="BF53" s="83"/>
      <c r="BG53" s="207"/>
      <c r="BH53" s="207"/>
      <c r="BI53" s="216"/>
      <c r="BJ53" s="216"/>
      <c r="BK53" s="216"/>
      <c r="BL53" s="216"/>
      <c r="BM53" s="216"/>
      <c r="BN53" s="216"/>
      <c r="BO53" s="216"/>
      <c r="BP53" s="216"/>
      <c r="BQ53" s="216"/>
      <c r="BR53" s="216"/>
      <c r="BS53" s="216"/>
      <c r="BT53" s="216"/>
      <c r="BU53" s="216"/>
      <c r="BV53" s="216"/>
      <c r="BW53" s="216"/>
      <c r="BX53" s="216"/>
      <c r="BY53" s="208"/>
      <c r="BZ53" s="208"/>
      <c r="CA53" s="208"/>
      <c r="CB53" s="208"/>
      <c r="CC53" s="209"/>
      <c r="CD53" s="223"/>
      <c r="CE53" s="223"/>
      <c r="CF53" s="223"/>
      <c r="CG53" s="223"/>
      <c r="CH53" s="203"/>
      <c r="CI53" s="202"/>
      <c r="CJ53" s="202"/>
      <c r="CK53" s="202"/>
      <c r="CL53" s="202"/>
      <c r="CM53" s="203"/>
      <c r="CN53" s="202"/>
      <c r="CO53" s="202"/>
      <c r="CP53" s="202"/>
      <c r="CQ53" s="202"/>
      <c r="CR53" s="203"/>
      <c r="CS53" s="202"/>
      <c r="CT53" s="202"/>
      <c r="CU53" s="202"/>
      <c r="CV53" s="202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83"/>
      <c r="AA54" s="238"/>
      <c r="AB54" s="238"/>
      <c r="AC54" s="238"/>
      <c r="AD54" s="238"/>
      <c r="AE54" s="238"/>
      <c r="AF54" s="238"/>
      <c r="AG54" s="238"/>
      <c r="AH54" s="238"/>
      <c r="AI54" s="238"/>
      <c r="AJ54" s="83"/>
      <c r="AK54" s="238"/>
      <c r="AL54" s="238"/>
      <c r="AM54" s="238"/>
      <c r="AN54" s="238"/>
      <c r="AO54" s="83"/>
      <c r="AP54" s="238"/>
      <c r="AQ54" s="238"/>
      <c r="AR54" s="238"/>
      <c r="AS54" s="238"/>
      <c r="AT54" s="83"/>
      <c r="AU54" s="238"/>
      <c r="AV54" s="238"/>
      <c r="AW54" s="238"/>
      <c r="AX54" s="238"/>
      <c r="AY54" s="83"/>
      <c r="AZ54" s="246"/>
      <c r="BA54" s="246"/>
      <c r="BB54" s="246"/>
      <c r="BC54" s="246"/>
      <c r="BD54" s="83"/>
      <c r="BE54" s="83"/>
      <c r="BF54" s="83"/>
      <c r="BG54" s="207"/>
      <c r="BH54" s="207"/>
      <c r="BI54" s="216" t="str">
        <f>FeatSheet!C15</f>
        <v>Escape Artist*</v>
      </c>
      <c r="BJ54" s="216"/>
      <c r="BK54" s="216"/>
      <c r="BL54" s="216"/>
      <c r="BM54" s="216"/>
      <c r="BN54" s="216"/>
      <c r="BO54" s="216"/>
      <c r="BP54" s="216"/>
      <c r="BQ54" s="216"/>
      <c r="BR54" s="216"/>
      <c r="BS54" s="216"/>
      <c r="BT54" s="216"/>
      <c r="BU54" s="216"/>
      <c r="BV54" s="216"/>
      <c r="BW54" s="216"/>
      <c r="BX54" s="216"/>
      <c r="BY54" s="208" t="str">
        <f>FeatSheet!I15</f>
        <v>DEX</v>
      </c>
      <c r="BZ54" s="208"/>
      <c r="CA54" s="208"/>
      <c r="CB54" s="208"/>
      <c r="CC54" s="209"/>
      <c r="CD54" s="223">
        <f>IF(AND(FeatSheet!G15=1,FeatSheet!D15=0)=TRUE,"",(CI54+CN54+CS54))</f>
        <v>11</v>
      </c>
      <c r="CE54" s="223"/>
      <c r="CF54" s="223"/>
      <c r="CG54" s="223"/>
      <c r="CH54" s="203" t="s">
        <v>127</v>
      </c>
      <c r="CI54" s="202">
        <f>FeatSheet!J15</f>
        <v>3</v>
      </c>
      <c r="CJ54" s="202"/>
      <c r="CK54" s="202"/>
      <c r="CL54" s="202"/>
      <c r="CM54" s="203" t="s">
        <v>128</v>
      </c>
      <c r="CN54" s="202">
        <f>ROUNDDOWN(FeatSheet!F15,0)</f>
        <v>6</v>
      </c>
      <c r="CO54" s="202"/>
      <c r="CP54" s="202"/>
      <c r="CQ54" s="202"/>
      <c r="CR54" s="203" t="s">
        <v>128</v>
      </c>
      <c r="CS54" s="202">
        <v>2</v>
      </c>
      <c r="CT54" s="202"/>
      <c r="CU54" s="202"/>
      <c r="CV54" s="202"/>
      <c r="CW54" s="84"/>
    </row>
    <row r="55" spans="1:104" ht="12.75" customHeight="1" x14ac:dyDescent="0.2">
      <c r="A55" s="82"/>
      <c r="B55" s="245" t="s">
        <v>124</v>
      </c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97"/>
      <c r="N55" s="242">
        <f>STRMOD</f>
        <v>3</v>
      </c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33" t="s">
        <v>127</v>
      </c>
      <c r="AA55" s="241"/>
      <c r="AB55" s="241"/>
      <c r="AC55" s="241"/>
      <c r="AD55" s="241"/>
      <c r="AE55" s="241"/>
      <c r="AF55" s="241"/>
      <c r="AG55" s="241"/>
      <c r="AH55" s="241"/>
      <c r="AI55" s="241"/>
      <c r="AJ55" s="233" t="s">
        <v>128</v>
      </c>
      <c r="AK55" s="244"/>
      <c r="AL55" s="244"/>
      <c r="AM55" s="244"/>
      <c r="AN55" s="244"/>
      <c r="AO55" s="233" t="s">
        <v>128</v>
      </c>
      <c r="AP55" s="206"/>
      <c r="AQ55" s="206"/>
      <c r="AR55" s="206"/>
      <c r="AS55" s="206"/>
      <c r="AT55" s="233" t="s">
        <v>128</v>
      </c>
      <c r="AU55" s="206"/>
      <c r="AV55" s="206"/>
      <c r="AW55" s="206"/>
      <c r="AX55" s="206"/>
      <c r="AY55" s="239" t="s">
        <v>128</v>
      </c>
      <c r="AZ55" s="240"/>
      <c r="BA55" s="240"/>
      <c r="BB55" s="240"/>
      <c r="BC55" s="240"/>
      <c r="BD55" s="83"/>
      <c r="BE55" s="83"/>
      <c r="BF55" s="83"/>
      <c r="BG55" s="207"/>
      <c r="BH55" s="207"/>
      <c r="BI55" s="216"/>
      <c r="BJ55" s="216"/>
      <c r="BK55" s="216"/>
      <c r="BL55" s="216"/>
      <c r="BM55" s="216"/>
      <c r="BN55" s="216"/>
      <c r="BO55" s="216"/>
      <c r="BP55" s="216"/>
      <c r="BQ55" s="216"/>
      <c r="BR55" s="216"/>
      <c r="BS55" s="216"/>
      <c r="BT55" s="216"/>
      <c r="BU55" s="216"/>
      <c r="BV55" s="216"/>
      <c r="BW55" s="216"/>
      <c r="BX55" s="216"/>
      <c r="BY55" s="208"/>
      <c r="BZ55" s="208"/>
      <c r="CA55" s="208"/>
      <c r="CB55" s="208"/>
      <c r="CC55" s="209"/>
      <c r="CD55" s="223"/>
      <c r="CE55" s="223"/>
      <c r="CF55" s="223"/>
      <c r="CG55" s="223"/>
      <c r="CH55" s="203"/>
      <c r="CI55" s="202"/>
      <c r="CJ55" s="202"/>
      <c r="CK55" s="202"/>
      <c r="CL55" s="202"/>
      <c r="CM55" s="203"/>
      <c r="CN55" s="202"/>
      <c r="CO55" s="202"/>
      <c r="CP55" s="202"/>
      <c r="CQ55" s="202"/>
      <c r="CR55" s="203"/>
      <c r="CS55" s="202"/>
      <c r="CT55" s="202"/>
      <c r="CU55" s="202"/>
      <c r="CV55" s="202"/>
      <c r="CW55" s="84"/>
      <c r="CZ55" s="71">
        <v>13</v>
      </c>
    </row>
    <row r="56" spans="1:104" ht="12.75" customHeight="1" x14ac:dyDescent="0.2">
      <c r="A56" s="82"/>
      <c r="B56" s="245"/>
      <c r="C56" s="245"/>
      <c r="D56" s="245"/>
      <c r="E56" s="245"/>
      <c r="F56" s="245"/>
      <c r="G56" s="245"/>
      <c r="H56" s="245"/>
      <c r="I56" s="245"/>
      <c r="J56" s="245"/>
      <c r="K56" s="245"/>
      <c r="L56" s="245"/>
      <c r="M56" s="97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33"/>
      <c r="AA56" s="241"/>
      <c r="AB56" s="241"/>
      <c r="AC56" s="241"/>
      <c r="AD56" s="241"/>
      <c r="AE56" s="241"/>
      <c r="AF56" s="241"/>
      <c r="AG56" s="241"/>
      <c r="AH56" s="241"/>
      <c r="AI56" s="241"/>
      <c r="AJ56" s="233"/>
      <c r="AK56" s="244"/>
      <c r="AL56" s="244"/>
      <c r="AM56" s="244"/>
      <c r="AN56" s="244"/>
      <c r="AO56" s="233"/>
      <c r="AP56" s="206"/>
      <c r="AQ56" s="206"/>
      <c r="AR56" s="206"/>
      <c r="AS56" s="206"/>
      <c r="AT56" s="233"/>
      <c r="AU56" s="206"/>
      <c r="AV56" s="206"/>
      <c r="AW56" s="206"/>
      <c r="AX56" s="206"/>
      <c r="AY56" s="239"/>
      <c r="AZ56" s="240"/>
      <c r="BA56" s="240"/>
      <c r="BB56" s="240"/>
      <c r="BC56" s="240"/>
      <c r="BD56" s="83"/>
      <c r="BE56" s="83"/>
      <c r="BF56" s="83"/>
      <c r="BG56" s="207"/>
      <c r="BH56" s="207"/>
      <c r="BI56" s="216" t="str">
        <f>FeatSheet!C16</f>
        <v>Forgery</v>
      </c>
      <c r="BJ56" s="216"/>
      <c r="BK56" s="216"/>
      <c r="BL56" s="216"/>
      <c r="BM56" s="216"/>
      <c r="BN56" s="216"/>
      <c r="BO56" s="216"/>
      <c r="BP56" s="216"/>
      <c r="BQ56" s="216"/>
      <c r="BR56" s="216"/>
      <c r="BS56" s="216"/>
      <c r="BT56" s="216"/>
      <c r="BU56" s="216"/>
      <c r="BV56" s="216"/>
      <c r="BW56" s="216"/>
      <c r="BX56" s="216"/>
      <c r="BY56" s="208" t="str">
        <f>FeatSheet!I16</f>
        <v>INT</v>
      </c>
      <c r="BZ56" s="208"/>
      <c r="CA56" s="208"/>
      <c r="CB56" s="208"/>
      <c r="CC56" s="209"/>
      <c r="CD56" s="223">
        <f>IF(AND(FeatSheet!G16=1,FeatSheet!D16=0)=TRUE,"",(CI56+CN56+CS56))</f>
        <v>0</v>
      </c>
      <c r="CE56" s="223"/>
      <c r="CF56" s="223"/>
      <c r="CG56" s="223"/>
      <c r="CH56" s="203" t="s">
        <v>127</v>
      </c>
      <c r="CI56" s="202">
        <f>FeatSheet!J16-ArCkPen</f>
        <v>0</v>
      </c>
      <c r="CJ56" s="202"/>
      <c r="CK56" s="202"/>
      <c r="CL56" s="202"/>
      <c r="CM56" s="203" t="s">
        <v>128</v>
      </c>
      <c r="CN56" s="202">
        <f>ROUNDDOWN(FeatSheet!F16,0)</f>
        <v>0</v>
      </c>
      <c r="CO56" s="202"/>
      <c r="CP56" s="202"/>
      <c r="CQ56" s="202"/>
      <c r="CR56" s="203" t="s">
        <v>128</v>
      </c>
      <c r="CS56" s="202"/>
      <c r="CT56" s="202"/>
      <c r="CU56" s="202"/>
      <c r="CV56" s="202"/>
      <c r="CW56" s="84"/>
    </row>
    <row r="57" spans="1:104" ht="13.5" customHeight="1" x14ac:dyDescent="0.2">
      <c r="A57" s="82"/>
      <c r="B57" s="243" t="s">
        <v>164</v>
      </c>
      <c r="C57" s="243"/>
      <c r="D57" s="243"/>
      <c r="E57" s="243"/>
      <c r="F57" s="243"/>
      <c r="G57" s="243"/>
      <c r="H57" s="243"/>
      <c r="I57" s="243"/>
      <c r="J57" s="243"/>
      <c r="K57" s="243"/>
      <c r="L57" s="243"/>
      <c r="M57" s="98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33"/>
      <c r="AA57" s="241"/>
      <c r="AB57" s="241"/>
      <c r="AC57" s="241"/>
      <c r="AD57" s="241"/>
      <c r="AE57" s="241"/>
      <c r="AF57" s="241"/>
      <c r="AG57" s="241"/>
      <c r="AH57" s="241"/>
      <c r="AI57" s="241"/>
      <c r="AJ57" s="233"/>
      <c r="AK57" s="244"/>
      <c r="AL57" s="244"/>
      <c r="AM57" s="244"/>
      <c r="AN57" s="244"/>
      <c r="AO57" s="233"/>
      <c r="AP57" s="206"/>
      <c r="AQ57" s="206"/>
      <c r="AR57" s="206"/>
      <c r="AS57" s="206"/>
      <c r="AT57" s="233"/>
      <c r="AU57" s="206"/>
      <c r="AV57" s="206"/>
      <c r="AW57" s="206"/>
      <c r="AX57" s="206"/>
      <c r="AY57" s="239"/>
      <c r="AZ57" s="240"/>
      <c r="BA57" s="240"/>
      <c r="BB57" s="240"/>
      <c r="BC57" s="240"/>
      <c r="BD57" s="83"/>
      <c r="BE57" s="83"/>
      <c r="BF57" s="83"/>
      <c r="BG57" s="207"/>
      <c r="BH57" s="207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6"/>
      <c r="BU57" s="216"/>
      <c r="BV57" s="216"/>
      <c r="BW57" s="216"/>
      <c r="BX57" s="216"/>
      <c r="BY57" s="208"/>
      <c r="BZ57" s="208"/>
      <c r="CA57" s="208"/>
      <c r="CB57" s="208"/>
      <c r="CC57" s="209"/>
      <c r="CD57" s="223"/>
      <c r="CE57" s="223"/>
      <c r="CF57" s="223"/>
      <c r="CG57" s="223"/>
      <c r="CH57" s="203"/>
      <c r="CI57" s="202"/>
      <c r="CJ57" s="202"/>
      <c r="CK57" s="202"/>
      <c r="CL57" s="202"/>
      <c r="CM57" s="203"/>
      <c r="CN57" s="202"/>
      <c r="CO57" s="202"/>
      <c r="CP57" s="202"/>
      <c r="CQ57" s="202"/>
      <c r="CR57" s="203"/>
      <c r="CS57" s="202"/>
      <c r="CT57" s="202"/>
      <c r="CU57" s="202"/>
      <c r="CV57" s="202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07"/>
      <c r="BH58" s="207"/>
      <c r="BI58" s="216" t="str">
        <f>FeatSheet!C17</f>
        <v xml:space="preserve">Handle Animal </v>
      </c>
      <c r="BJ58" s="216"/>
      <c r="BK58" s="216"/>
      <c r="BL58" s="216"/>
      <c r="BM58" s="216"/>
      <c r="BN58" s="216"/>
      <c r="BO58" s="216"/>
      <c r="BP58" s="216"/>
      <c r="BQ58" s="216"/>
      <c r="BR58" s="216"/>
      <c r="BS58" s="216"/>
      <c r="BT58" s="216"/>
      <c r="BU58" s="216"/>
      <c r="BV58" s="216"/>
      <c r="BW58" s="216"/>
      <c r="BX58" s="216"/>
      <c r="BY58" s="208" t="str">
        <f>FeatSheet!I17</f>
        <v>CHA</v>
      </c>
      <c r="BZ58" s="208"/>
      <c r="CA58" s="208"/>
      <c r="CB58" s="208"/>
      <c r="CC58" s="209"/>
      <c r="CD58" s="223" t="str">
        <f>IF(AND(FeatSheet!G17=1,FeatSheet!D17=0)=TRUE,"",(CI58+CN58+CS58))</f>
        <v/>
      </c>
      <c r="CE58" s="223"/>
      <c r="CF58" s="223"/>
      <c r="CG58" s="223"/>
      <c r="CH58" s="203" t="s">
        <v>127</v>
      </c>
      <c r="CI58" s="202">
        <f>FeatSheet!J17</f>
        <v>0</v>
      </c>
      <c r="CJ58" s="202"/>
      <c r="CK58" s="202"/>
      <c r="CL58" s="202"/>
      <c r="CM58" s="203" t="s">
        <v>128</v>
      </c>
      <c r="CN58" s="202">
        <f>ROUNDDOWN(FeatSheet!F17,0)</f>
        <v>0</v>
      </c>
      <c r="CO58" s="202"/>
      <c r="CP58" s="202"/>
      <c r="CQ58" s="202"/>
      <c r="CR58" s="203" t="s">
        <v>128</v>
      </c>
      <c r="CS58" s="202"/>
      <c r="CT58" s="202"/>
      <c r="CU58" s="202"/>
      <c r="CV58" s="202"/>
      <c r="CW58" s="84"/>
    </row>
    <row r="59" spans="1:104" ht="12.75" customHeight="1" x14ac:dyDescent="0.2">
      <c r="A59" s="82"/>
      <c r="B59" s="245" t="s">
        <v>129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45"/>
      <c r="M59" s="97"/>
      <c r="N59" s="242">
        <f>DEXMOD</f>
        <v>3</v>
      </c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33" t="s">
        <v>127</v>
      </c>
      <c r="AA59" s="241"/>
      <c r="AB59" s="241"/>
      <c r="AC59" s="241"/>
      <c r="AD59" s="241"/>
      <c r="AE59" s="241"/>
      <c r="AF59" s="241"/>
      <c r="AG59" s="241"/>
      <c r="AH59" s="241"/>
      <c r="AI59" s="241"/>
      <c r="AJ59" s="233" t="s">
        <v>128</v>
      </c>
      <c r="AK59" s="244"/>
      <c r="AL59" s="244"/>
      <c r="AM59" s="244"/>
      <c r="AN59" s="244"/>
      <c r="AO59" s="233" t="s">
        <v>128</v>
      </c>
      <c r="AP59" s="206"/>
      <c r="AQ59" s="206"/>
      <c r="AR59" s="206"/>
      <c r="AS59" s="206"/>
      <c r="AT59" s="233" t="s">
        <v>128</v>
      </c>
      <c r="AU59" s="206"/>
      <c r="AV59" s="206"/>
      <c r="AW59" s="206"/>
      <c r="AX59" s="206"/>
      <c r="AY59" s="239" t="s">
        <v>128</v>
      </c>
      <c r="AZ59" s="240"/>
      <c r="BA59" s="240"/>
      <c r="BB59" s="240"/>
      <c r="BC59" s="240"/>
      <c r="BD59" s="83"/>
      <c r="BE59" s="83"/>
      <c r="BF59" s="83"/>
      <c r="BG59" s="207"/>
      <c r="BH59" s="207"/>
      <c r="BI59" s="216"/>
      <c r="BJ59" s="216"/>
      <c r="BK59" s="216"/>
      <c r="BL59" s="216"/>
      <c r="BM59" s="216"/>
      <c r="BN59" s="216"/>
      <c r="BO59" s="216"/>
      <c r="BP59" s="216"/>
      <c r="BQ59" s="216"/>
      <c r="BR59" s="216"/>
      <c r="BS59" s="216"/>
      <c r="BT59" s="216"/>
      <c r="BU59" s="216"/>
      <c r="BV59" s="216"/>
      <c r="BW59" s="216"/>
      <c r="BX59" s="216"/>
      <c r="BY59" s="208"/>
      <c r="BZ59" s="208"/>
      <c r="CA59" s="208"/>
      <c r="CB59" s="208"/>
      <c r="CC59" s="209"/>
      <c r="CD59" s="223"/>
      <c r="CE59" s="223"/>
      <c r="CF59" s="223"/>
      <c r="CG59" s="223"/>
      <c r="CH59" s="203"/>
      <c r="CI59" s="202"/>
      <c r="CJ59" s="202"/>
      <c r="CK59" s="202"/>
      <c r="CL59" s="202"/>
      <c r="CM59" s="203"/>
      <c r="CN59" s="202"/>
      <c r="CO59" s="202"/>
      <c r="CP59" s="202"/>
      <c r="CQ59" s="202"/>
      <c r="CR59" s="203"/>
      <c r="CS59" s="202"/>
      <c r="CT59" s="202"/>
      <c r="CU59" s="202"/>
      <c r="CV59" s="202"/>
      <c r="CW59" s="84"/>
      <c r="CZ59" s="71">
        <v>15</v>
      </c>
    </row>
    <row r="60" spans="1:104" ht="12.75" customHeight="1" x14ac:dyDescent="0.2">
      <c r="A60" s="82"/>
      <c r="B60" s="245"/>
      <c r="C60" s="245"/>
      <c r="D60" s="245"/>
      <c r="E60" s="245"/>
      <c r="F60" s="245"/>
      <c r="G60" s="245"/>
      <c r="H60" s="245"/>
      <c r="I60" s="245"/>
      <c r="J60" s="245"/>
      <c r="K60" s="245"/>
      <c r="L60" s="245"/>
      <c r="M60" s="97"/>
      <c r="N60" s="242"/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33"/>
      <c r="AA60" s="241"/>
      <c r="AB60" s="241"/>
      <c r="AC60" s="241"/>
      <c r="AD60" s="241"/>
      <c r="AE60" s="241"/>
      <c r="AF60" s="241"/>
      <c r="AG60" s="241"/>
      <c r="AH60" s="241"/>
      <c r="AI60" s="241"/>
      <c r="AJ60" s="233"/>
      <c r="AK60" s="244"/>
      <c r="AL60" s="244"/>
      <c r="AM60" s="244"/>
      <c r="AN60" s="244"/>
      <c r="AO60" s="233"/>
      <c r="AP60" s="206"/>
      <c r="AQ60" s="206"/>
      <c r="AR60" s="206"/>
      <c r="AS60" s="206"/>
      <c r="AT60" s="233"/>
      <c r="AU60" s="206"/>
      <c r="AV60" s="206"/>
      <c r="AW60" s="206"/>
      <c r="AX60" s="206"/>
      <c r="AY60" s="239"/>
      <c r="AZ60" s="240"/>
      <c r="BA60" s="240"/>
      <c r="BB60" s="240"/>
      <c r="BC60" s="240"/>
      <c r="BD60" s="83"/>
      <c r="BE60" s="83"/>
      <c r="BF60" s="83"/>
      <c r="BG60" s="207"/>
      <c r="BH60" s="207"/>
      <c r="BI60" s="216" t="str">
        <f>FeatSheet!C18</f>
        <v>Heal</v>
      </c>
      <c r="BJ60" s="216"/>
      <c r="BK60" s="216"/>
      <c r="BL60" s="216"/>
      <c r="BM60" s="216"/>
      <c r="BN60" s="216"/>
      <c r="BO60" s="216"/>
      <c r="BP60" s="216"/>
      <c r="BQ60" s="216"/>
      <c r="BR60" s="216"/>
      <c r="BS60" s="216"/>
      <c r="BT60" s="216"/>
      <c r="BU60" s="216"/>
      <c r="BV60" s="216"/>
      <c r="BW60" s="216"/>
      <c r="BX60" s="216"/>
      <c r="BY60" s="208" t="str">
        <f>FeatSheet!I18</f>
        <v>WIS</v>
      </c>
      <c r="BZ60" s="208"/>
      <c r="CA60" s="208"/>
      <c r="CB60" s="208"/>
      <c r="CC60" s="209"/>
      <c r="CD60" s="223">
        <f>IF(AND(FeatSheet!G18=1,FeatSheet!D18=0)=TRUE,"",(CI60+CN60+CS60))</f>
        <v>1</v>
      </c>
      <c r="CE60" s="223"/>
      <c r="CF60" s="223"/>
      <c r="CG60" s="223"/>
      <c r="CH60" s="203" t="s">
        <v>127</v>
      </c>
      <c r="CI60" s="202">
        <f>FeatSheet!J18</f>
        <v>1</v>
      </c>
      <c r="CJ60" s="202"/>
      <c r="CK60" s="202"/>
      <c r="CL60" s="202"/>
      <c r="CM60" s="203" t="s">
        <v>128</v>
      </c>
      <c r="CN60" s="202">
        <f>ROUNDDOWN(FeatSheet!F18,0)</f>
        <v>0</v>
      </c>
      <c r="CO60" s="202"/>
      <c r="CP60" s="202"/>
      <c r="CQ60" s="202"/>
      <c r="CR60" s="203" t="s">
        <v>128</v>
      </c>
      <c r="CS60" s="202"/>
      <c r="CT60" s="202"/>
      <c r="CU60" s="202"/>
      <c r="CV60" s="202"/>
      <c r="CW60" s="84"/>
    </row>
    <row r="61" spans="1:104" ht="13.5" customHeight="1" x14ac:dyDescent="0.2">
      <c r="A61" s="82"/>
      <c r="B61" s="243" t="s">
        <v>164</v>
      </c>
      <c r="C61" s="243"/>
      <c r="D61" s="243"/>
      <c r="E61" s="243"/>
      <c r="F61" s="243"/>
      <c r="G61" s="243"/>
      <c r="H61" s="243"/>
      <c r="I61" s="243"/>
      <c r="J61" s="243"/>
      <c r="K61" s="243"/>
      <c r="L61" s="243"/>
      <c r="M61" s="98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33"/>
      <c r="AA61" s="241"/>
      <c r="AB61" s="241"/>
      <c r="AC61" s="241"/>
      <c r="AD61" s="241"/>
      <c r="AE61" s="241"/>
      <c r="AF61" s="241"/>
      <c r="AG61" s="241"/>
      <c r="AH61" s="241"/>
      <c r="AI61" s="241"/>
      <c r="AJ61" s="233"/>
      <c r="AK61" s="244"/>
      <c r="AL61" s="244"/>
      <c r="AM61" s="244"/>
      <c r="AN61" s="244"/>
      <c r="AO61" s="233"/>
      <c r="AP61" s="206"/>
      <c r="AQ61" s="206"/>
      <c r="AR61" s="206"/>
      <c r="AS61" s="206"/>
      <c r="AT61" s="233"/>
      <c r="AU61" s="206"/>
      <c r="AV61" s="206"/>
      <c r="AW61" s="206"/>
      <c r="AX61" s="206"/>
      <c r="AY61" s="239"/>
      <c r="AZ61" s="240"/>
      <c r="BA61" s="240"/>
      <c r="BB61" s="240"/>
      <c r="BC61" s="240"/>
      <c r="BD61" s="83"/>
      <c r="BE61" s="83"/>
      <c r="BF61" s="83"/>
      <c r="BG61" s="207"/>
      <c r="BH61" s="207"/>
      <c r="BI61" s="216"/>
      <c r="BJ61" s="216"/>
      <c r="BK61" s="216"/>
      <c r="BL61" s="216"/>
      <c r="BM61" s="216"/>
      <c r="BN61" s="216"/>
      <c r="BO61" s="216"/>
      <c r="BP61" s="216"/>
      <c r="BQ61" s="216"/>
      <c r="BR61" s="216"/>
      <c r="BS61" s="216"/>
      <c r="BT61" s="216"/>
      <c r="BU61" s="216"/>
      <c r="BV61" s="216"/>
      <c r="BW61" s="216"/>
      <c r="BX61" s="216"/>
      <c r="BY61" s="208"/>
      <c r="BZ61" s="208"/>
      <c r="CA61" s="208"/>
      <c r="CB61" s="208"/>
      <c r="CC61" s="209"/>
      <c r="CD61" s="223"/>
      <c r="CE61" s="223"/>
      <c r="CF61" s="223"/>
      <c r="CG61" s="223"/>
      <c r="CH61" s="203"/>
      <c r="CI61" s="202"/>
      <c r="CJ61" s="202"/>
      <c r="CK61" s="202"/>
      <c r="CL61" s="202"/>
      <c r="CM61" s="203"/>
      <c r="CN61" s="202"/>
      <c r="CO61" s="202"/>
      <c r="CP61" s="202"/>
      <c r="CQ61" s="202"/>
      <c r="CR61" s="203"/>
      <c r="CS61" s="202"/>
      <c r="CT61" s="202"/>
      <c r="CU61" s="202"/>
      <c r="CV61" s="202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4" t="s">
        <v>120</v>
      </c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99"/>
      <c r="AA62" s="235" t="s">
        <v>162</v>
      </c>
      <c r="AB62" s="235"/>
      <c r="AC62" s="235"/>
      <c r="AD62" s="235"/>
      <c r="AE62" s="235"/>
      <c r="AF62" s="235"/>
      <c r="AG62" s="235"/>
      <c r="AH62" s="235"/>
      <c r="AI62" s="235"/>
      <c r="AJ62" s="99"/>
      <c r="AK62" s="235" t="s">
        <v>133</v>
      </c>
      <c r="AL62" s="235"/>
      <c r="AM62" s="235"/>
      <c r="AN62" s="235"/>
      <c r="AO62" s="99"/>
      <c r="AP62" s="235" t="s">
        <v>134</v>
      </c>
      <c r="AQ62" s="235"/>
      <c r="AR62" s="235"/>
      <c r="AS62" s="235"/>
      <c r="AT62" s="99"/>
      <c r="AU62" s="235" t="s">
        <v>136</v>
      </c>
      <c r="AV62" s="235"/>
      <c r="AW62" s="235"/>
      <c r="AX62" s="235"/>
      <c r="AY62" s="99"/>
      <c r="AZ62" s="236" t="s">
        <v>119</v>
      </c>
      <c r="BA62" s="236"/>
      <c r="BB62" s="236"/>
      <c r="BC62" s="236"/>
      <c r="BD62" s="83"/>
      <c r="BE62" s="83"/>
      <c r="BF62" s="83"/>
      <c r="BG62" s="207"/>
      <c r="BH62" s="207"/>
      <c r="BI62" s="216" t="str">
        <f>FeatSheet!C19</f>
        <v>KnowE4200 ( Behavior Sci)</v>
      </c>
      <c r="BJ62" s="216"/>
      <c r="BK62" s="216"/>
      <c r="BL62" s="216"/>
      <c r="BM62" s="216"/>
      <c r="BN62" s="216"/>
      <c r="BO62" s="216"/>
      <c r="BP62" s="216"/>
      <c r="BQ62" s="216"/>
      <c r="BR62" s="216"/>
      <c r="BS62" s="216"/>
      <c r="BT62" s="216"/>
      <c r="BU62" s="216"/>
      <c r="BV62" s="216"/>
      <c r="BW62" s="216"/>
      <c r="BX62" s="216"/>
      <c r="BY62" s="208" t="str">
        <f>FeatSheet!I19</f>
        <v>INT</v>
      </c>
      <c r="BZ62" s="208"/>
      <c r="CA62" s="208"/>
      <c r="CB62" s="208"/>
      <c r="CC62" s="209"/>
      <c r="CD62" s="223">
        <f>IF(AND(FeatSheet!G19=1,FeatSheet!D19=0)=TRUE,"",(CI62+CN62+CS62))</f>
        <v>9</v>
      </c>
      <c r="CE62" s="223"/>
      <c r="CF62" s="223"/>
      <c r="CG62" s="223"/>
      <c r="CH62" s="203" t="s">
        <v>127</v>
      </c>
      <c r="CI62" s="202">
        <f>FeatSheet!J19</f>
        <v>0</v>
      </c>
      <c r="CJ62" s="202"/>
      <c r="CK62" s="202"/>
      <c r="CL62" s="202"/>
      <c r="CM62" s="203" t="s">
        <v>128</v>
      </c>
      <c r="CN62" s="202">
        <f>ROUNDDOWN(FeatSheet!F19,0)</f>
        <v>9</v>
      </c>
      <c r="CO62" s="202"/>
      <c r="CP62" s="202"/>
      <c r="CQ62" s="202"/>
      <c r="CR62" s="203" t="s">
        <v>128</v>
      </c>
      <c r="CS62" s="202"/>
      <c r="CT62" s="202"/>
      <c r="CU62" s="202"/>
      <c r="CV62" s="202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99"/>
      <c r="AA63" s="235"/>
      <c r="AB63" s="235"/>
      <c r="AC63" s="235"/>
      <c r="AD63" s="235"/>
      <c r="AE63" s="235"/>
      <c r="AF63" s="235"/>
      <c r="AG63" s="235"/>
      <c r="AH63" s="235"/>
      <c r="AI63" s="235"/>
      <c r="AJ63" s="99"/>
      <c r="AK63" s="235"/>
      <c r="AL63" s="235"/>
      <c r="AM63" s="235"/>
      <c r="AN63" s="235"/>
      <c r="AO63" s="99"/>
      <c r="AP63" s="235"/>
      <c r="AQ63" s="235"/>
      <c r="AR63" s="235"/>
      <c r="AS63" s="235"/>
      <c r="AT63" s="99"/>
      <c r="AU63" s="235"/>
      <c r="AV63" s="235"/>
      <c r="AW63" s="235"/>
      <c r="AX63" s="235"/>
      <c r="AY63" s="99"/>
      <c r="AZ63" s="236"/>
      <c r="BA63" s="236"/>
      <c r="BB63" s="236"/>
      <c r="BC63" s="236"/>
      <c r="BD63" s="83"/>
      <c r="BE63" s="83"/>
      <c r="BF63" s="83"/>
      <c r="BG63" s="207"/>
      <c r="BH63" s="207"/>
      <c r="BI63" s="216"/>
      <c r="BJ63" s="216"/>
      <c r="BK63" s="216"/>
      <c r="BL63" s="216"/>
      <c r="BM63" s="216"/>
      <c r="BN63" s="216"/>
      <c r="BO63" s="216"/>
      <c r="BP63" s="216"/>
      <c r="BQ63" s="216"/>
      <c r="BR63" s="216"/>
      <c r="BS63" s="216"/>
      <c r="BT63" s="216"/>
      <c r="BU63" s="216"/>
      <c r="BV63" s="216"/>
      <c r="BW63" s="216"/>
      <c r="BX63" s="216"/>
      <c r="BY63" s="208"/>
      <c r="BZ63" s="208"/>
      <c r="CA63" s="208"/>
      <c r="CB63" s="208"/>
      <c r="CC63" s="209"/>
      <c r="CD63" s="223"/>
      <c r="CE63" s="223"/>
      <c r="CF63" s="223"/>
      <c r="CG63" s="223"/>
      <c r="CH63" s="203"/>
      <c r="CI63" s="202"/>
      <c r="CJ63" s="202"/>
      <c r="CK63" s="202"/>
      <c r="CL63" s="202"/>
      <c r="CM63" s="203"/>
      <c r="CN63" s="202"/>
      <c r="CO63" s="202"/>
      <c r="CP63" s="202"/>
      <c r="CQ63" s="202"/>
      <c r="CR63" s="203"/>
      <c r="CS63" s="202"/>
      <c r="CT63" s="202"/>
      <c r="CU63" s="202"/>
      <c r="CV63" s="202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07"/>
      <c r="BH64" s="207"/>
      <c r="BI64" s="216" t="str">
        <f>FeatSheet!C20</f>
        <v>Knowledge ( X )</v>
      </c>
      <c r="BJ64" s="216"/>
      <c r="BK64" s="216"/>
      <c r="BL64" s="216"/>
      <c r="BM64" s="216"/>
      <c r="BN64" s="216"/>
      <c r="BO64" s="216"/>
      <c r="BP64" s="216"/>
      <c r="BQ64" s="216"/>
      <c r="BR64" s="216"/>
      <c r="BS64" s="216"/>
      <c r="BT64" s="216"/>
      <c r="BU64" s="216"/>
      <c r="BV64" s="216"/>
      <c r="BW64" s="216"/>
      <c r="BX64" s="216"/>
      <c r="BY64" s="208" t="str">
        <f>FeatSheet!I20</f>
        <v>INT</v>
      </c>
      <c r="BZ64" s="208"/>
      <c r="CA64" s="208"/>
      <c r="CB64" s="208"/>
      <c r="CC64" s="209"/>
      <c r="CD64" s="223" t="str">
        <f>IF(AND(FeatSheet!G20=1,FeatSheet!D20=0)=TRUE,"",(CI64+CN64+CS64))</f>
        <v/>
      </c>
      <c r="CE64" s="223"/>
      <c r="CF64" s="223"/>
      <c r="CG64" s="223"/>
      <c r="CH64" s="203" t="s">
        <v>127</v>
      </c>
      <c r="CI64" s="202">
        <f>FeatSheet!J20</f>
        <v>0</v>
      </c>
      <c r="CJ64" s="202"/>
      <c r="CK64" s="202"/>
      <c r="CL64" s="202"/>
      <c r="CM64" s="203" t="s">
        <v>128</v>
      </c>
      <c r="CN64" s="202">
        <f>ROUNDDOWN(FeatSheet!F20,0)</f>
        <v>0</v>
      </c>
      <c r="CO64" s="202"/>
      <c r="CP64" s="202"/>
      <c r="CQ64" s="202"/>
      <c r="CR64" s="203" t="s">
        <v>128</v>
      </c>
      <c r="CS64" s="202"/>
      <c r="CT64" s="202"/>
      <c r="CU64" s="202"/>
      <c r="CV64" s="202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07"/>
      <c r="BH65" s="207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6"/>
      <c r="BU65" s="216"/>
      <c r="BV65" s="216"/>
      <c r="BW65" s="216"/>
      <c r="BX65" s="216"/>
      <c r="BY65" s="208"/>
      <c r="BZ65" s="208"/>
      <c r="CA65" s="208"/>
      <c r="CB65" s="208"/>
      <c r="CC65" s="209"/>
      <c r="CD65" s="223"/>
      <c r="CE65" s="223"/>
      <c r="CF65" s="223"/>
      <c r="CG65" s="223"/>
      <c r="CH65" s="203"/>
      <c r="CI65" s="202"/>
      <c r="CJ65" s="202"/>
      <c r="CK65" s="202"/>
      <c r="CL65" s="202"/>
      <c r="CM65" s="203"/>
      <c r="CN65" s="202"/>
      <c r="CO65" s="202"/>
      <c r="CP65" s="202"/>
      <c r="CQ65" s="202"/>
      <c r="CR65" s="203"/>
      <c r="CS65" s="202"/>
      <c r="CT65" s="202"/>
      <c r="CU65" s="202"/>
      <c r="CV65" s="202"/>
      <c r="CW65" s="84"/>
      <c r="CZ65" s="71">
        <v>18</v>
      </c>
    </row>
    <row r="66" spans="1:104" ht="12.75" customHeight="1" x14ac:dyDescent="0.2">
      <c r="A66" s="82"/>
      <c r="B66" s="229" t="s">
        <v>165</v>
      </c>
      <c r="C66" s="229"/>
      <c r="D66" s="229"/>
      <c r="E66" s="229"/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07"/>
      <c r="BH66" s="207"/>
      <c r="BI66" s="216" t="str">
        <f>FeatSheet!C21</f>
        <v>Knowledge ( Y )</v>
      </c>
      <c r="BJ66" s="216"/>
      <c r="BK66" s="216"/>
      <c r="BL66" s="216"/>
      <c r="BM66" s="216"/>
      <c r="BN66" s="216"/>
      <c r="BO66" s="216"/>
      <c r="BP66" s="216"/>
      <c r="BQ66" s="216"/>
      <c r="BR66" s="216"/>
      <c r="BS66" s="216"/>
      <c r="BT66" s="216"/>
      <c r="BU66" s="216"/>
      <c r="BV66" s="216"/>
      <c r="BW66" s="216"/>
      <c r="BX66" s="216"/>
      <c r="BY66" s="208" t="str">
        <f>FeatSheet!I21</f>
        <v>INT</v>
      </c>
      <c r="BZ66" s="208"/>
      <c r="CA66" s="208"/>
      <c r="CB66" s="208"/>
      <c r="CC66" s="209"/>
      <c r="CD66" s="223" t="str">
        <f>IF(AND(FeatSheet!G21=1,FeatSheet!D21=0)=TRUE,"",(CI66+CN66+CS66))</f>
        <v/>
      </c>
      <c r="CE66" s="223"/>
      <c r="CF66" s="223"/>
      <c r="CG66" s="223"/>
      <c r="CH66" s="203" t="s">
        <v>127</v>
      </c>
      <c r="CI66" s="202">
        <f>FeatSheet!J21</f>
        <v>0</v>
      </c>
      <c r="CJ66" s="202"/>
      <c r="CK66" s="202"/>
      <c r="CL66" s="202"/>
      <c r="CM66" s="203" t="s">
        <v>128</v>
      </c>
      <c r="CN66" s="202">
        <f>ROUNDDOWN(FeatSheet!F21,0)</f>
        <v>0</v>
      </c>
      <c r="CO66" s="202"/>
      <c r="CP66" s="202"/>
      <c r="CQ66" s="202"/>
      <c r="CR66" s="203" t="s">
        <v>128</v>
      </c>
      <c r="CS66" s="202"/>
      <c r="CT66" s="202"/>
      <c r="CU66" s="202"/>
      <c r="CV66" s="202"/>
      <c r="CW66" s="84"/>
    </row>
    <row r="67" spans="1:104" ht="13.5" customHeight="1" x14ac:dyDescent="0.2">
      <c r="A67" s="82"/>
      <c r="B67" s="229"/>
      <c r="C67" s="229"/>
      <c r="D67" s="229"/>
      <c r="E67" s="229"/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0" t="s">
        <v>166</v>
      </c>
      <c r="T67" s="220"/>
      <c r="U67" s="220"/>
      <c r="V67" s="220"/>
      <c r="W67" s="220"/>
      <c r="X67" s="220"/>
      <c r="Y67" s="220"/>
      <c r="Z67" s="220"/>
      <c r="AA67" s="220"/>
      <c r="AB67" s="220"/>
      <c r="AC67" s="220"/>
      <c r="AD67" s="220"/>
      <c r="AE67" s="220"/>
      <c r="AF67" s="220"/>
      <c r="AG67" s="220"/>
      <c r="AH67" s="220" t="s">
        <v>167</v>
      </c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 t="s">
        <v>168</v>
      </c>
      <c r="AV67" s="220"/>
      <c r="AW67" s="220"/>
      <c r="AX67" s="220"/>
      <c r="AY67" s="220"/>
      <c r="AZ67" s="220"/>
      <c r="BA67" s="220"/>
      <c r="BB67" s="220"/>
      <c r="BC67" s="220"/>
      <c r="BD67" s="83"/>
      <c r="BE67" s="83"/>
      <c r="BF67" s="83"/>
      <c r="BG67" s="207"/>
      <c r="BH67" s="207"/>
      <c r="BI67" s="216"/>
      <c r="BJ67" s="216"/>
      <c r="BK67" s="216"/>
      <c r="BL67" s="216"/>
      <c r="BM67" s="216"/>
      <c r="BN67" s="216"/>
      <c r="BO67" s="216"/>
      <c r="BP67" s="216"/>
      <c r="BQ67" s="216"/>
      <c r="BR67" s="216"/>
      <c r="BS67" s="216"/>
      <c r="BT67" s="216"/>
      <c r="BU67" s="216"/>
      <c r="BV67" s="216"/>
      <c r="BW67" s="216"/>
      <c r="BX67" s="216"/>
      <c r="BY67" s="208"/>
      <c r="BZ67" s="208"/>
      <c r="CA67" s="208"/>
      <c r="CB67" s="208"/>
      <c r="CC67" s="209"/>
      <c r="CD67" s="223"/>
      <c r="CE67" s="223"/>
      <c r="CF67" s="223"/>
      <c r="CG67" s="223"/>
      <c r="CH67" s="203"/>
      <c r="CI67" s="202"/>
      <c r="CJ67" s="202"/>
      <c r="CK67" s="202"/>
      <c r="CL67" s="202"/>
      <c r="CM67" s="203"/>
      <c r="CN67" s="202"/>
      <c r="CO67" s="202"/>
      <c r="CP67" s="202"/>
      <c r="CQ67" s="202"/>
      <c r="CR67" s="203"/>
      <c r="CS67" s="202"/>
      <c r="CT67" s="202"/>
      <c r="CU67" s="202"/>
      <c r="CV67" s="202"/>
      <c r="CW67" s="84"/>
      <c r="CZ67" s="71">
        <v>19</v>
      </c>
    </row>
    <row r="68" spans="1:104" ht="12.75" customHeight="1" x14ac:dyDescent="0.2">
      <c r="A68" s="82"/>
      <c r="B68" s="232" t="str">
        <f>FeatSheet!AG3</f>
        <v>Simple Weapons</v>
      </c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0">
        <f>BAB_1+DEXMOD</f>
        <v>13</v>
      </c>
      <c r="T68" s="230"/>
      <c r="U68" s="230"/>
      <c r="V68" s="230">
        <f>BAB_2+STRMOD</f>
        <v>13</v>
      </c>
      <c r="W68" s="230"/>
      <c r="X68" s="230"/>
      <c r="Y68" s="230">
        <f>BAB_3+STRMOD</f>
        <v>13</v>
      </c>
      <c r="Z68" s="230"/>
      <c r="AA68" s="230"/>
      <c r="AB68" s="230"/>
      <c r="AC68" s="230"/>
      <c r="AD68" s="230"/>
      <c r="AE68" s="230"/>
      <c r="AF68" s="230"/>
      <c r="AG68" s="230"/>
      <c r="AH68" s="221" t="s">
        <v>169</v>
      </c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 t="s">
        <v>170</v>
      </c>
      <c r="AV68" s="221"/>
      <c r="AW68" s="221"/>
      <c r="AX68" s="221"/>
      <c r="AY68" s="221"/>
      <c r="AZ68" s="221"/>
      <c r="BA68" s="221"/>
      <c r="BB68" s="221"/>
      <c r="BC68" s="221"/>
      <c r="BD68" s="83"/>
      <c r="BE68" s="83"/>
      <c r="BF68" s="83"/>
      <c r="BG68" s="207"/>
      <c r="BH68" s="207"/>
      <c r="BI68" s="216" t="str">
        <f>FeatSheet!C22</f>
        <v>Knowledge ( Z )</v>
      </c>
      <c r="BJ68" s="216"/>
      <c r="BK68" s="216"/>
      <c r="BL68" s="216"/>
      <c r="BM68" s="216"/>
      <c r="BN68" s="216"/>
      <c r="BO68" s="216"/>
      <c r="BP68" s="216"/>
      <c r="BQ68" s="216"/>
      <c r="BR68" s="216"/>
      <c r="BS68" s="216"/>
      <c r="BT68" s="216"/>
      <c r="BU68" s="216"/>
      <c r="BV68" s="216"/>
      <c r="BW68" s="216"/>
      <c r="BX68" s="216"/>
      <c r="BY68" s="208" t="str">
        <f>FeatSheet!I22</f>
        <v>INT</v>
      </c>
      <c r="BZ68" s="208"/>
      <c r="CA68" s="208"/>
      <c r="CB68" s="208"/>
      <c r="CC68" s="209"/>
      <c r="CD68" s="223" t="str">
        <f>IF(AND(FeatSheet!G22=1,FeatSheet!D22=0)=TRUE,"",(CI68+CN68+CS68))</f>
        <v/>
      </c>
      <c r="CE68" s="223"/>
      <c r="CF68" s="223"/>
      <c r="CG68" s="223"/>
      <c r="CH68" s="203" t="s">
        <v>127</v>
      </c>
      <c r="CI68" s="202">
        <f>FeatSheet!J22</f>
        <v>0</v>
      </c>
      <c r="CJ68" s="202"/>
      <c r="CK68" s="202"/>
      <c r="CL68" s="202"/>
      <c r="CM68" s="203" t="s">
        <v>128</v>
      </c>
      <c r="CN68" s="202">
        <f>ROUNDDOWN(FeatSheet!F22,0)</f>
        <v>0</v>
      </c>
      <c r="CO68" s="202"/>
      <c r="CP68" s="202"/>
      <c r="CQ68" s="202"/>
      <c r="CR68" s="203" t="s">
        <v>128</v>
      </c>
      <c r="CS68" s="202"/>
      <c r="CT68" s="202"/>
      <c r="CU68" s="202"/>
      <c r="CV68" s="202"/>
      <c r="CW68" s="84"/>
    </row>
    <row r="69" spans="1:104" ht="12.75" customHeight="1" x14ac:dyDescent="0.2">
      <c r="A69" s="8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0"/>
      <c r="T69" s="230"/>
      <c r="U69" s="230"/>
      <c r="V69" s="230"/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83"/>
      <c r="BE69" s="83"/>
      <c r="BF69" s="83"/>
      <c r="BG69" s="207"/>
      <c r="BH69" s="207"/>
      <c r="BI69" s="216"/>
      <c r="BJ69" s="216"/>
      <c r="BK69" s="216"/>
      <c r="BL69" s="216"/>
      <c r="BM69" s="216"/>
      <c r="BN69" s="216"/>
      <c r="BO69" s="216"/>
      <c r="BP69" s="216"/>
      <c r="BQ69" s="216"/>
      <c r="BR69" s="216"/>
      <c r="BS69" s="216"/>
      <c r="BT69" s="216"/>
      <c r="BU69" s="216"/>
      <c r="BV69" s="216"/>
      <c r="BW69" s="216"/>
      <c r="BX69" s="216"/>
      <c r="BY69" s="208"/>
      <c r="BZ69" s="208"/>
      <c r="CA69" s="208"/>
      <c r="CB69" s="208"/>
      <c r="CC69" s="209"/>
      <c r="CD69" s="223"/>
      <c r="CE69" s="223"/>
      <c r="CF69" s="223"/>
      <c r="CG69" s="223"/>
      <c r="CH69" s="203"/>
      <c r="CI69" s="202"/>
      <c r="CJ69" s="202"/>
      <c r="CK69" s="202"/>
      <c r="CL69" s="202"/>
      <c r="CM69" s="203"/>
      <c r="CN69" s="202"/>
      <c r="CO69" s="202"/>
      <c r="CP69" s="202"/>
      <c r="CQ69" s="202"/>
      <c r="CR69" s="203"/>
      <c r="CS69" s="202"/>
      <c r="CT69" s="202"/>
      <c r="CU69" s="202"/>
      <c r="CV69" s="202"/>
      <c r="CW69" s="84"/>
      <c r="CZ69" s="71">
        <v>20</v>
      </c>
    </row>
    <row r="70" spans="1:104" ht="13.5" customHeight="1" x14ac:dyDescent="0.2">
      <c r="A70" s="82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83"/>
      <c r="BE70" s="83"/>
      <c r="BF70" s="83"/>
      <c r="BG70" s="207"/>
      <c r="BH70" s="207"/>
      <c r="BI70" s="216" t="str">
        <f>FeatSheet!C23</f>
        <v>Perception</v>
      </c>
      <c r="BJ70" s="216"/>
      <c r="BK70" s="216"/>
      <c r="BL70" s="216"/>
      <c r="BM70" s="216"/>
      <c r="BN70" s="216"/>
      <c r="BO70" s="216"/>
      <c r="BP70" s="216"/>
      <c r="BQ70" s="216"/>
      <c r="BR70" s="216"/>
      <c r="BS70" s="216"/>
      <c r="BT70" s="216"/>
      <c r="BU70" s="216"/>
      <c r="BV70" s="216"/>
      <c r="BW70" s="216"/>
      <c r="BX70" s="216"/>
      <c r="BY70" s="208" t="str">
        <f>FeatSheet!I23</f>
        <v>WIS</v>
      </c>
      <c r="BZ70" s="208"/>
      <c r="CA70" s="208"/>
      <c r="CB70" s="208"/>
      <c r="CC70" s="209"/>
      <c r="CD70" s="223">
        <f>IF(AND(FeatSheet!G23=1,FeatSheet!D23=0)=TRUE,"",(CI70+CN70+CS70))</f>
        <v>11</v>
      </c>
      <c r="CE70" s="223"/>
      <c r="CF70" s="223"/>
      <c r="CG70" s="223"/>
      <c r="CH70" s="203" t="s">
        <v>127</v>
      </c>
      <c r="CI70" s="202">
        <f>FeatSheet!J23</f>
        <v>1</v>
      </c>
      <c r="CJ70" s="202"/>
      <c r="CK70" s="202"/>
      <c r="CL70" s="202"/>
      <c r="CM70" s="203" t="s">
        <v>128</v>
      </c>
      <c r="CN70" s="202">
        <f>ROUNDDOWN(FeatSheet!F23,0)</f>
        <v>10</v>
      </c>
      <c r="CO70" s="202"/>
      <c r="CP70" s="202"/>
      <c r="CQ70" s="202"/>
      <c r="CR70" s="203" t="s">
        <v>128</v>
      </c>
      <c r="CS70" s="202"/>
      <c r="CT70" s="202"/>
      <c r="CU70" s="202"/>
      <c r="CV70" s="202"/>
      <c r="CW70" s="84"/>
    </row>
    <row r="71" spans="1:104" ht="13.5" customHeight="1" x14ac:dyDescent="0.2">
      <c r="A71" s="82"/>
      <c r="B71" s="224" t="s">
        <v>171</v>
      </c>
      <c r="C71" s="224"/>
      <c r="D71" s="224"/>
      <c r="E71" s="224"/>
      <c r="F71" s="224"/>
      <c r="G71" s="225" t="s">
        <v>111</v>
      </c>
      <c r="H71" s="225"/>
      <c r="I71" s="225"/>
      <c r="J71" s="225"/>
      <c r="K71" s="225"/>
      <c r="L71" s="225" t="s">
        <v>172</v>
      </c>
      <c r="M71" s="225"/>
      <c r="N71" s="225"/>
      <c r="O71" s="225"/>
      <c r="P71" s="225"/>
      <c r="Q71" s="225"/>
      <c r="R71" s="225"/>
      <c r="S71" s="225"/>
      <c r="T71" s="225"/>
      <c r="U71" s="225" t="s">
        <v>108</v>
      </c>
      <c r="V71" s="225"/>
      <c r="W71" s="225"/>
      <c r="X71" s="225"/>
      <c r="Y71" s="225"/>
      <c r="Z71" s="225"/>
      <c r="AA71" s="226" t="s">
        <v>173</v>
      </c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  <c r="AP71" s="226"/>
      <c r="AQ71" s="226"/>
      <c r="AR71" s="226"/>
      <c r="AS71" s="226"/>
      <c r="AT71" s="226"/>
      <c r="AU71" s="226"/>
      <c r="AV71" s="226"/>
      <c r="AW71" s="226"/>
      <c r="AX71" s="226"/>
      <c r="AY71" s="226"/>
      <c r="AZ71" s="226"/>
      <c r="BA71" s="226"/>
      <c r="BB71" s="226"/>
      <c r="BC71" s="226"/>
      <c r="BD71" s="83"/>
      <c r="BE71" s="83"/>
      <c r="BF71" s="83"/>
      <c r="BG71" s="207"/>
      <c r="BH71" s="207"/>
      <c r="BI71" s="216"/>
      <c r="BJ71" s="216"/>
      <c r="BK71" s="216"/>
      <c r="BL71" s="216"/>
      <c r="BM71" s="216"/>
      <c r="BN71" s="216"/>
      <c r="BO71" s="216"/>
      <c r="BP71" s="216"/>
      <c r="BQ71" s="216"/>
      <c r="BR71" s="216"/>
      <c r="BS71" s="216"/>
      <c r="BT71" s="216"/>
      <c r="BU71" s="216"/>
      <c r="BV71" s="216"/>
      <c r="BW71" s="216"/>
      <c r="BX71" s="216"/>
      <c r="BY71" s="208"/>
      <c r="BZ71" s="208"/>
      <c r="CA71" s="208"/>
      <c r="CB71" s="208"/>
      <c r="CC71" s="209"/>
      <c r="CD71" s="223"/>
      <c r="CE71" s="223"/>
      <c r="CF71" s="223"/>
      <c r="CG71" s="223"/>
      <c r="CH71" s="203"/>
      <c r="CI71" s="202"/>
      <c r="CJ71" s="202"/>
      <c r="CK71" s="202"/>
      <c r="CL71" s="202"/>
      <c r="CM71" s="203"/>
      <c r="CN71" s="202"/>
      <c r="CO71" s="202"/>
      <c r="CP71" s="202"/>
      <c r="CQ71" s="202"/>
      <c r="CR71" s="203"/>
      <c r="CS71" s="202"/>
      <c r="CT71" s="202"/>
      <c r="CU71" s="202"/>
      <c r="CV71" s="202"/>
      <c r="CW71" s="84"/>
      <c r="CZ71" s="71">
        <v>21</v>
      </c>
    </row>
    <row r="72" spans="1:104" ht="12.75" customHeight="1" x14ac:dyDescent="0.2">
      <c r="A72" s="82"/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14"/>
      <c r="V72" s="214"/>
      <c r="W72" s="214"/>
      <c r="X72" s="214"/>
      <c r="Y72" s="214"/>
      <c r="Z72" s="214"/>
      <c r="AA72" s="227" t="s">
        <v>369</v>
      </c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83"/>
      <c r="BE72" s="83"/>
      <c r="BF72" s="83"/>
      <c r="BG72" s="207"/>
      <c r="BH72" s="207"/>
      <c r="BI72" s="216" t="str">
        <f>FeatSheet!C24</f>
        <v>Perform</v>
      </c>
      <c r="BJ72" s="216"/>
      <c r="BK72" s="216"/>
      <c r="BL72" s="216"/>
      <c r="BM72" s="216"/>
      <c r="BN72" s="216"/>
      <c r="BO72" s="216"/>
      <c r="BP72" s="216"/>
      <c r="BQ72" s="216"/>
      <c r="BR72" s="216"/>
      <c r="BS72" s="216"/>
      <c r="BT72" s="216"/>
      <c r="BU72" s="216"/>
      <c r="BV72" s="216"/>
      <c r="BW72" s="216"/>
      <c r="BX72" s="216"/>
      <c r="BY72" s="208" t="str">
        <f>FeatSheet!I24</f>
        <v>CHA</v>
      </c>
      <c r="BZ72" s="208"/>
      <c r="CA72" s="208"/>
      <c r="CB72" s="208"/>
      <c r="CC72" s="209"/>
      <c r="CD72" s="223">
        <f>IF(AND(FeatSheet!G24=1,FeatSheet!D24=0)=TRUE,"",(CI72+CN72+CS72))</f>
        <v>0</v>
      </c>
      <c r="CE72" s="223"/>
      <c r="CF72" s="223"/>
      <c r="CG72" s="223"/>
      <c r="CH72" s="203" t="s">
        <v>127</v>
      </c>
      <c r="CI72" s="202">
        <f>FeatSheet!J24</f>
        <v>0</v>
      </c>
      <c r="CJ72" s="202"/>
      <c r="CK72" s="202"/>
      <c r="CL72" s="202"/>
      <c r="CM72" s="203" t="s">
        <v>128</v>
      </c>
      <c r="CN72" s="202">
        <f>ROUNDDOWN(FeatSheet!F24,0)</f>
        <v>0</v>
      </c>
      <c r="CO72" s="202"/>
      <c r="CP72" s="202"/>
      <c r="CQ72" s="202"/>
      <c r="CR72" s="203" t="s">
        <v>128</v>
      </c>
      <c r="CS72" s="202"/>
      <c r="CT72" s="202"/>
      <c r="CU72" s="202"/>
      <c r="CV72" s="202"/>
      <c r="CW72" s="84"/>
    </row>
    <row r="73" spans="1:104" ht="12.75" customHeight="1" x14ac:dyDescent="0.2">
      <c r="A73" s="82"/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83"/>
      <c r="BE73" s="83"/>
      <c r="BF73" s="83"/>
      <c r="BG73" s="207"/>
      <c r="BH73" s="207"/>
      <c r="BI73" s="216"/>
      <c r="BJ73" s="216"/>
      <c r="BK73" s="216"/>
      <c r="BL73" s="216"/>
      <c r="BM73" s="216"/>
      <c r="BN73" s="216"/>
      <c r="BO73" s="216"/>
      <c r="BP73" s="216"/>
      <c r="BQ73" s="216"/>
      <c r="BR73" s="216"/>
      <c r="BS73" s="216"/>
      <c r="BT73" s="216"/>
      <c r="BU73" s="216"/>
      <c r="BV73" s="216"/>
      <c r="BW73" s="216"/>
      <c r="BX73" s="216"/>
      <c r="BY73" s="208"/>
      <c r="BZ73" s="208"/>
      <c r="CA73" s="208"/>
      <c r="CB73" s="208"/>
      <c r="CC73" s="209"/>
      <c r="CD73" s="223"/>
      <c r="CE73" s="223"/>
      <c r="CF73" s="223"/>
      <c r="CG73" s="223"/>
      <c r="CH73" s="203"/>
      <c r="CI73" s="202"/>
      <c r="CJ73" s="202"/>
      <c r="CK73" s="202"/>
      <c r="CL73" s="202"/>
      <c r="CM73" s="203"/>
      <c r="CN73" s="202"/>
      <c r="CO73" s="202"/>
      <c r="CP73" s="202"/>
      <c r="CQ73" s="202"/>
      <c r="CR73" s="203"/>
      <c r="CS73" s="202"/>
      <c r="CT73" s="202"/>
      <c r="CU73" s="202"/>
      <c r="CV73" s="202"/>
      <c r="CW73" s="84"/>
      <c r="CZ73" s="71">
        <v>22</v>
      </c>
    </row>
    <row r="74" spans="1:104" ht="13.5" customHeight="1" x14ac:dyDescent="0.2">
      <c r="A74" s="82"/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83"/>
      <c r="BE74" s="83"/>
      <c r="BF74" s="83"/>
      <c r="BG74" s="207"/>
      <c r="BH74" s="207"/>
      <c r="BI74" s="216" t="str">
        <f>FeatSheet!C25</f>
        <v>Profession ( nah )</v>
      </c>
      <c r="BJ74" s="216"/>
      <c r="BK74" s="216"/>
      <c r="BL74" s="216"/>
      <c r="BM74" s="216"/>
      <c r="BN74" s="216"/>
      <c r="BO74" s="216"/>
      <c r="BP74" s="216"/>
      <c r="BQ74" s="216"/>
      <c r="BR74" s="216"/>
      <c r="BS74" s="216"/>
      <c r="BT74" s="216"/>
      <c r="BU74" s="216"/>
      <c r="BV74" s="216"/>
      <c r="BW74" s="216"/>
      <c r="BX74" s="216"/>
      <c r="BY74" s="208" t="str">
        <f>FeatSheet!I25</f>
        <v>WIS</v>
      </c>
      <c r="BZ74" s="208"/>
      <c r="CA74" s="208"/>
      <c r="CB74" s="208"/>
      <c r="CC74" s="209"/>
      <c r="CD74" s="223" t="str">
        <f>IF(AND(FeatSheet!G25=1,FeatSheet!D25=0)=TRUE,"",(CI74+CN74+CS74))</f>
        <v/>
      </c>
      <c r="CE74" s="223"/>
      <c r="CF74" s="223"/>
      <c r="CG74" s="223"/>
      <c r="CH74" s="203" t="s">
        <v>127</v>
      </c>
      <c r="CI74" s="202">
        <f>FeatSheet!J25</f>
        <v>1</v>
      </c>
      <c r="CJ74" s="202"/>
      <c r="CK74" s="202"/>
      <c r="CL74" s="202"/>
      <c r="CM74" s="203" t="s">
        <v>128</v>
      </c>
      <c r="CN74" s="202">
        <f>ROUNDDOWN(FeatSheet!F25,0)</f>
        <v>0</v>
      </c>
      <c r="CO74" s="202"/>
      <c r="CP74" s="202"/>
      <c r="CQ74" s="202"/>
      <c r="CR74" s="203" t="s">
        <v>128</v>
      </c>
      <c r="CS74" s="202"/>
      <c r="CT74" s="202"/>
      <c r="CU74" s="202"/>
      <c r="CV74" s="202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07"/>
      <c r="BH75" s="207"/>
      <c r="BI75" s="216"/>
      <c r="BJ75" s="216"/>
      <c r="BK75" s="216"/>
      <c r="BL75" s="216"/>
      <c r="BM75" s="216"/>
      <c r="BN75" s="216"/>
      <c r="BO75" s="216"/>
      <c r="BP75" s="216"/>
      <c r="BQ75" s="216"/>
      <c r="BR75" s="216"/>
      <c r="BS75" s="216"/>
      <c r="BT75" s="216"/>
      <c r="BU75" s="216"/>
      <c r="BV75" s="216"/>
      <c r="BW75" s="216"/>
      <c r="BX75" s="216"/>
      <c r="BY75" s="208"/>
      <c r="BZ75" s="208"/>
      <c r="CA75" s="208"/>
      <c r="CB75" s="208"/>
      <c r="CC75" s="209"/>
      <c r="CD75" s="223"/>
      <c r="CE75" s="223"/>
      <c r="CF75" s="223"/>
      <c r="CG75" s="223"/>
      <c r="CH75" s="203"/>
      <c r="CI75" s="202"/>
      <c r="CJ75" s="202"/>
      <c r="CK75" s="202"/>
      <c r="CL75" s="202"/>
      <c r="CM75" s="203"/>
      <c r="CN75" s="202"/>
      <c r="CO75" s="202"/>
      <c r="CP75" s="202"/>
      <c r="CQ75" s="202"/>
      <c r="CR75" s="203"/>
      <c r="CS75" s="202"/>
      <c r="CT75" s="202"/>
      <c r="CU75" s="202"/>
      <c r="CV75" s="202"/>
      <c r="CW75" s="84"/>
      <c r="CZ75" s="71">
        <v>23</v>
      </c>
    </row>
    <row r="76" spans="1:104" ht="12.75" customHeight="1" x14ac:dyDescent="0.2">
      <c r="A76" s="82"/>
      <c r="B76" s="229" t="s">
        <v>165</v>
      </c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07"/>
      <c r="BH76" s="207"/>
      <c r="BI76" s="216" t="str">
        <f>FeatSheet!C26</f>
        <v>Profession ( 2 )</v>
      </c>
      <c r="BJ76" s="216"/>
      <c r="BK76" s="216"/>
      <c r="BL76" s="216"/>
      <c r="BM76" s="216"/>
      <c r="BN76" s="216"/>
      <c r="BO76" s="216"/>
      <c r="BP76" s="216"/>
      <c r="BQ76" s="216"/>
      <c r="BR76" s="216"/>
      <c r="BS76" s="216"/>
      <c r="BT76" s="216"/>
      <c r="BU76" s="216"/>
      <c r="BV76" s="216"/>
      <c r="BW76" s="216"/>
      <c r="BX76" s="216"/>
      <c r="BY76" s="208" t="str">
        <f>FeatSheet!I26</f>
        <v>WIS</v>
      </c>
      <c r="BZ76" s="208"/>
      <c r="CA76" s="208"/>
      <c r="CB76" s="208"/>
      <c r="CC76" s="209"/>
      <c r="CD76" s="223" t="str">
        <f>IF(AND(FeatSheet!G26=1,FeatSheet!D26=0)=TRUE,"",(CI76+CN76+CS76))</f>
        <v/>
      </c>
      <c r="CE76" s="223"/>
      <c r="CF76" s="223"/>
      <c r="CG76" s="223"/>
      <c r="CH76" s="203" t="s">
        <v>127</v>
      </c>
      <c r="CI76" s="202">
        <f>FeatSheet!J26</f>
        <v>1</v>
      </c>
      <c r="CJ76" s="202"/>
      <c r="CK76" s="202"/>
      <c r="CL76" s="202"/>
      <c r="CM76" s="203" t="s">
        <v>128</v>
      </c>
      <c r="CN76" s="202">
        <f>ROUNDDOWN(FeatSheet!F26,0)</f>
        <v>0</v>
      </c>
      <c r="CO76" s="202"/>
      <c r="CP76" s="202"/>
      <c r="CQ76" s="202"/>
      <c r="CR76" s="203" t="s">
        <v>128</v>
      </c>
      <c r="CS76" s="204"/>
      <c r="CT76" s="204"/>
      <c r="CU76" s="204"/>
      <c r="CV76" s="204"/>
      <c r="CW76" s="84"/>
    </row>
    <row r="77" spans="1:104" ht="13.5" customHeight="1" x14ac:dyDescent="0.2">
      <c r="A77" s="82"/>
      <c r="B77" s="229"/>
      <c r="C77" s="229"/>
      <c r="D77" s="229"/>
      <c r="E77" s="229"/>
      <c r="F77" s="229"/>
      <c r="G77" s="229"/>
      <c r="H77" s="229"/>
      <c r="I77" s="229"/>
      <c r="J77" s="229"/>
      <c r="K77" s="229"/>
      <c r="L77" s="229"/>
      <c r="M77" s="229"/>
      <c r="N77" s="229"/>
      <c r="O77" s="229"/>
      <c r="P77" s="229"/>
      <c r="Q77" s="229"/>
      <c r="R77" s="229"/>
      <c r="S77" s="220" t="s">
        <v>166</v>
      </c>
      <c r="T77" s="220"/>
      <c r="U77" s="220"/>
      <c r="V77" s="220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0"/>
      <c r="AH77" s="220" t="s">
        <v>167</v>
      </c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 t="s">
        <v>168</v>
      </c>
      <c r="AV77" s="220"/>
      <c r="AW77" s="220"/>
      <c r="AX77" s="220"/>
      <c r="AY77" s="220"/>
      <c r="AZ77" s="220"/>
      <c r="BA77" s="220"/>
      <c r="BB77" s="220"/>
      <c r="BC77" s="220"/>
      <c r="BD77" s="83"/>
      <c r="BE77" s="83"/>
      <c r="BF77" s="83"/>
      <c r="BG77" s="207"/>
      <c r="BH77" s="207"/>
      <c r="BI77" s="216"/>
      <c r="BJ77" s="216"/>
      <c r="BK77" s="216"/>
      <c r="BL77" s="216"/>
      <c r="BM77" s="216"/>
      <c r="BN77" s="216"/>
      <c r="BO77" s="216"/>
      <c r="BP77" s="216"/>
      <c r="BQ77" s="216"/>
      <c r="BR77" s="216"/>
      <c r="BS77" s="216"/>
      <c r="BT77" s="216"/>
      <c r="BU77" s="216"/>
      <c r="BV77" s="216"/>
      <c r="BW77" s="216"/>
      <c r="BX77" s="216"/>
      <c r="BY77" s="208"/>
      <c r="BZ77" s="208"/>
      <c r="CA77" s="208"/>
      <c r="CB77" s="208"/>
      <c r="CC77" s="209"/>
      <c r="CD77" s="223"/>
      <c r="CE77" s="223"/>
      <c r="CF77" s="223"/>
      <c r="CG77" s="223"/>
      <c r="CH77" s="203"/>
      <c r="CI77" s="202"/>
      <c r="CJ77" s="202"/>
      <c r="CK77" s="202"/>
      <c r="CL77" s="202"/>
      <c r="CM77" s="203"/>
      <c r="CN77" s="202"/>
      <c r="CO77" s="202"/>
      <c r="CP77" s="202"/>
      <c r="CQ77" s="202"/>
      <c r="CR77" s="203"/>
      <c r="CS77" s="204"/>
      <c r="CT77" s="204"/>
      <c r="CU77" s="204"/>
      <c r="CV77" s="204"/>
      <c r="CW77" s="84"/>
      <c r="CZ77" s="71">
        <v>24</v>
      </c>
    </row>
    <row r="78" spans="1:104" ht="12.75" customHeight="1" x14ac:dyDescent="0.2">
      <c r="A78" s="82"/>
      <c r="B78" s="205" t="s">
        <v>345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30">
        <f>BAB_1+STRMOD+1</f>
        <v>14</v>
      </c>
      <c r="T78" s="230"/>
      <c r="U78" s="230"/>
      <c r="V78" s="231">
        <f>BAB_2+STRMOD+1</f>
        <v>14</v>
      </c>
      <c r="W78" s="231"/>
      <c r="X78" s="231"/>
      <c r="Y78" s="230">
        <f>BAB_3+STRMOD+1</f>
        <v>14</v>
      </c>
      <c r="Z78" s="230"/>
      <c r="AA78" s="230"/>
      <c r="AB78" s="230"/>
      <c r="AC78" s="230"/>
      <c r="AD78" s="230"/>
      <c r="AE78" s="230"/>
      <c r="AF78" s="230"/>
      <c r="AG78" s="230"/>
      <c r="AH78" s="221" t="s">
        <v>379</v>
      </c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21"/>
      <c r="AT78" s="221"/>
      <c r="AU78" s="221" t="s">
        <v>170</v>
      </c>
      <c r="AV78" s="221"/>
      <c r="AW78" s="221"/>
      <c r="AX78" s="221"/>
      <c r="AY78" s="221"/>
      <c r="AZ78" s="221"/>
      <c r="BA78" s="221"/>
      <c r="BB78" s="221"/>
      <c r="BC78" s="221"/>
      <c r="BD78" s="83"/>
      <c r="BE78" s="83"/>
      <c r="BF78" s="83"/>
      <c r="BG78" s="207"/>
      <c r="BH78" s="207"/>
      <c r="BI78" s="216" t="str">
        <f>FeatSheet!C27</f>
        <v>Profession ( 3 )</v>
      </c>
      <c r="BJ78" s="216"/>
      <c r="BK78" s="216"/>
      <c r="BL78" s="216"/>
      <c r="BM78" s="216"/>
      <c r="BN78" s="216"/>
      <c r="BO78" s="216"/>
      <c r="BP78" s="216"/>
      <c r="BQ78" s="216"/>
      <c r="BR78" s="216"/>
      <c r="BS78" s="216"/>
      <c r="BT78" s="216"/>
      <c r="BU78" s="216"/>
      <c r="BV78" s="216"/>
      <c r="BW78" s="216"/>
      <c r="BX78" s="216"/>
      <c r="BY78" s="208" t="str">
        <f>FeatSheet!I27</f>
        <v>WIS</v>
      </c>
      <c r="BZ78" s="208"/>
      <c r="CA78" s="208"/>
      <c r="CB78" s="208"/>
      <c r="CC78" s="209"/>
      <c r="CD78" s="223" t="str">
        <f>IF(AND(FeatSheet!G27=1,FeatSheet!D27=0)=TRUE,"",(CI78+CN78+CS78))</f>
        <v/>
      </c>
      <c r="CE78" s="223"/>
      <c r="CF78" s="223"/>
      <c r="CG78" s="223"/>
      <c r="CH78" s="203" t="s">
        <v>127</v>
      </c>
      <c r="CI78" s="202">
        <f>FeatSheet!J27</f>
        <v>1</v>
      </c>
      <c r="CJ78" s="202"/>
      <c r="CK78" s="202"/>
      <c r="CL78" s="202"/>
      <c r="CM78" s="203" t="s">
        <v>128</v>
      </c>
      <c r="CN78" s="202">
        <f>ROUNDDOWN(FeatSheet!F27,0)</f>
        <v>0</v>
      </c>
      <c r="CO78" s="202"/>
      <c r="CP78" s="202"/>
      <c r="CQ78" s="202"/>
      <c r="CR78" s="203" t="s">
        <v>128</v>
      </c>
      <c r="CS78" s="202"/>
      <c r="CT78" s="202"/>
      <c r="CU78" s="202"/>
      <c r="CV78" s="202"/>
      <c r="CW78" s="84"/>
    </row>
    <row r="79" spans="1:104" ht="12.75" customHeight="1" x14ac:dyDescent="0.2">
      <c r="A79" s="82"/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30"/>
      <c r="T79" s="230"/>
      <c r="U79" s="230"/>
      <c r="V79" s="231"/>
      <c r="W79" s="231"/>
      <c r="X79" s="231"/>
      <c r="Y79" s="230"/>
      <c r="Z79" s="230"/>
      <c r="AA79" s="230"/>
      <c r="AB79" s="230"/>
      <c r="AC79" s="230"/>
      <c r="AD79" s="230"/>
      <c r="AE79" s="230"/>
      <c r="AF79" s="230"/>
      <c r="AG79" s="230"/>
      <c r="AH79" s="221"/>
      <c r="AI79" s="221"/>
      <c r="AJ79" s="221"/>
      <c r="AK79" s="221"/>
      <c r="AL79" s="221"/>
      <c r="AM79" s="221"/>
      <c r="AN79" s="221"/>
      <c r="AO79" s="221"/>
      <c r="AP79" s="221"/>
      <c r="AQ79" s="221"/>
      <c r="AR79" s="221"/>
      <c r="AS79" s="221"/>
      <c r="AT79" s="221"/>
      <c r="AU79" s="221"/>
      <c r="AV79" s="221"/>
      <c r="AW79" s="221"/>
      <c r="AX79" s="221"/>
      <c r="AY79" s="221"/>
      <c r="AZ79" s="221"/>
      <c r="BA79" s="221"/>
      <c r="BB79" s="221"/>
      <c r="BC79" s="221"/>
      <c r="BD79" s="83"/>
      <c r="BE79" s="83"/>
      <c r="BF79" s="83"/>
      <c r="BG79" s="207"/>
      <c r="BH79" s="207"/>
      <c r="BI79" s="216"/>
      <c r="BJ79" s="216"/>
      <c r="BK79" s="216"/>
      <c r="BL79" s="216"/>
      <c r="BM79" s="216"/>
      <c r="BN79" s="216"/>
      <c r="BO79" s="216"/>
      <c r="BP79" s="216"/>
      <c r="BQ79" s="216"/>
      <c r="BR79" s="216"/>
      <c r="BS79" s="216"/>
      <c r="BT79" s="216"/>
      <c r="BU79" s="216"/>
      <c r="BV79" s="216"/>
      <c r="BW79" s="216"/>
      <c r="BX79" s="216"/>
      <c r="BY79" s="208"/>
      <c r="BZ79" s="208"/>
      <c r="CA79" s="208"/>
      <c r="CB79" s="208"/>
      <c r="CC79" s="209"/>
      <c r="CD79" s="223"/>
      <c r="CE79" s="223"/>
      <c r="CF79" s="223"/>
      <c r="CG79" s="223"/>
      <c r="CH79" s="203"/>
      <c r="CI79" s="202"/>
      <c r="CJ79" s="202"/>
      <c r="CK79" s="202"/>
      <c r="CL79" s="202"/>
      <c r="CM79" s="203"/>
      <c r="CN79" s="202"/>
      <c r="CO79" s="202"/>
      <c r="CP79" s="202"/>
      <c r="CQ79" s="202"/>
      <c r="CR79" s="203"/>
      <c r="CS79" s="202"/>
      <c r="CT79" s="202"/>
      <c r="CU79" s="202"/>
      <c r="CV79" s="202"/>
      <c r="CW79" s="84"/>
      <c r="CZ79" s="71">
        <v>25</v>
      </c>
    </row>
    <row r="80" spans="1:104" ht="13.5" customHeight="1" x14ac:dyDescent="0.2">
      <c r="A80" s="82"/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30"/>
      <c r="T80" s="230"/>
      <c r="U80" s="230"/>
      <c r="V80" s="231"/>
      <c r="W80" s="231"/>
      <c r="X80" s="231"/>
      <c r="Y80" s="230"/>
      <c r="Z80" s="230"/>
      <c r="AA80" s="230"/>
      <c r="AB80" s="230"/>
      <c r="AC80" s="230"/>
      <c r="AD80" s="230"/>
      <c r="AE80" s="230"/>
      <c r="AF80" s="230"/>
      <c r="AG80" s="230"/>
      <c r="AH80" s="221"/>
      <c r="AI80" s="221"/>
      <c r="AJ80" s="221"/>
      <c r="AK80" s="221"/>
      <c r="AL80" s="221"/>
      <c r="AM80" s="221"/>
      <c r="AN80" s="221"/>
      <c r="AO80" s="221"/>
      <c r="AP80" s="221"/>
      <c r="AQ80" s="221"/>
      <c r="AR80" s="221"/>
      <c r="AS80" s="221"/>
      <c r="AT80" s="221"/>
      <c r="AU80" s="221"/>
      <c r="AV80" s="221"/>
      <c r="AW80" s="221"/>
      <c r="AX80" s="221"/>
      <c r="AY80" s="221"/>
      <c r="AZ80" s="221"/>
      <c r="BA80" s="221"/>
      <c r="BB80" s="221"/>
      <c r="BC80" s="221"/>
      <c r="BD80" s="83"/>
      <c r="BE80" s="83"/>
      <c r="BF80" s="83"/>
      <c r="BG80" s="207"/>
      <c r="BH80" s="207"/>
      <c r="BI80" s="216" t="str">
        <f>FeatSheet!C28</f>
        <v>Profession ( 4 )</v>
      </c>
      <c r="BJ80" s="216"/>
      <c r="BK80" s="216"/>
      <c r="BL80" s="216"/>
      <c r="BM80" s="216"/>
      <c r="BN80" s="216"/>
      <c r="BO80" s="216"/>
      <c r="BP80" s="216"/>
      <c r="BQ80" s="216"/>
      <c r="BR80" s="216"/>
      <c r="BS80" s="216"/>
      <c r="BT80" s="216"/>
      <c r="BU80" s="216"/>
      <c r="BV80" s="216"/>
      <c r="BW80" s="216"/>
      <c r="BX80" s="216"/>
      <c r="BY80" s="208" t="str">
        <f>FeatSheet!I28</f>
        <v>WIS</v>
      </c>
      <c r="BZ80" s="208"/>
      <c r="CA80" s="208"/>
      <c r="CB80" s="208"/>
      <c r="CC80" s="209"/>
      <c r="CD80" s="223" t="str">
        <f>IF(AND(FeatSheet!G28=1,FeatSheet!D28=0)=TRUE,"",(CI80+CN80+CS80))</f>
        <v/>
      </c>
      <c r="CE80" s="223"/>
      <c r="CF80" s="223"/>
      <c r="CG80" s="223"/>
      <c r="CH80" s="203" t="s">
        <v>127</v>
      </c>
      <c r="CI80" s="202">
        <f>FeatSheet!J28</f>
        <v>1</v>
      </c>
      <c r="CJ80" s="202"/>
      <c r="CK80" s="202"/>
      <c r="CL80" s="202"/>
      <c r="CM80" s="203" t="s">
        <v>128</v>
      </c>
      <c r="CN80" s="202">
        <f>ROUNDDOWN(FeatSheet!F28,0)</f>
        <v>0</v>
      </c>
      <c r="CO80" s="202"/>
      <c r="CP80" s="202"/>
      <c r="CQ80" s="202"/>
      <c r="CR80" s="203" t="s">
        <v>128</v>
      </c>
      <c r="CS80" s="204"/>
      <c r="CT80" s="204"/>
      <c r="CU80" s="204"/>
      <c r="CV80" s="204"/>
      <c r="CW80" s="84"/>
    </row>
    <row r="81" spans="1:104" ht="13.5" customHeight="1" thickBot="1" x14ac:dyDescent="0.25">
      <c r="A81" s="82"/>
      <c r="B81" s="224" t="s">
        <v>171</v>
      </c>
      <c r="C81" s="224"/>
      <c r="D81" s="224"/>
      <c r="E81" s="224"/>
      <c r="F81" s="224"/>
      <c r="G81" s="225" t="s">
        <v>111</v>
      </c>
      <c r="H81" s="225"/>
      <c r="I81" s="225"/>
      <c r="J81" s="225"/>
      <c r="K81" s="225"/>
      <c r="L81" s="225" t="s">
        <v>172</v>
      </c>
      <c r="M81" s="225"/>
      <c r="N81" s="225"/>
      <c r="O81" s="225"/>
      <c r="P81" s="225"/>
      <c r="Q81" s="225"/>
      <c r="R81" s="225"/>
      <c r="S81" s="225"/>
      <c r="T81" s="225"/>
      <c r="U81" s="225" t="s">
        <v>108</v>
      </c>
      <c r="V81" s="225"/>
      <c r="W81" s="225"/>
      <c r="X81" s="225"/>
      <c r="Y81" s="225"/>
      <c r="Z81" s="225"/>
      <c r="AA81" s="226" t="s">
        <v>173</v>
      </c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  <c r="AP81" s="226"/>
      <c r="AQ81" s="226"/>
      <c r="AR81" s="226"/>
      <c r="AS81" s="226"/>
      <c r="AT81" s="226"/>
      <c r="AU81" s="226"/>
      <c r="AV81" s="226"/>
      <c r="AW81" s="226"/>
      <c r="AX81" s="226"/>
      <c r="AY81" s="226"/>
      <c r="AZ81" s="226"/>
      <c r="BA81" s="226"/>
      <c r="BB81" s="226"/>
      <c r="BC81" s="226"/>
      <c r="BD81" s="83"/>
      <c r="BE81" s="83"/>
      <c r="BF81" s="83"/>
      <c r="BG81" s="207"/>
      <c r="BH81" s="207"/>
      <c r="BI81" s="216"/>
      <c r="BJ81" s="216"/>
      <c r="BK81" s="216"/>
      <c r="BL81" s="216"/>
      <c r="BM81" s="216"/>
      <c r="BN81" s="216"/>
      <c r="BO81" s="216"/>
      <c r="BP81" s="216"/>
      <c r="BQ81" s="216"/>
      <c r="BR81" s="216"/>
      <c r="BS81" s="216"/>
      <c r="BT81" s="216"/>
      <c r="BU81" s="216"/>
      <c r="BV81" s="216"/>
      <c r="BW81" s="216"/>
      <c r="BX81" s="216"/>
      <c r="BY81" s="208"/>
      <c r="BZ81" s="208"/>
      <c r="CA81" s="208"/>
      <c r="CB81" s="208"/>
      <c r="CC81" s="209"/>
      <c r="CD81" s="223"/>
      <c r="CE81" s="223"/>
      <c r="CF81" s="223"/>
      <c r="CG81" s="223"/>
      <c r="CH81" s="203"/>
      <c r="CI81" s="202"/>
      <c r="CJ81" s="202"/>
      <c r="CK81" s="202"/>
      <c r="CL81" s="202"/>
      <c r="CM81" s="203"/>
      <c r="CN81" s="202"/>
      <c r="CO81" s="202"/>
      <c r="CP81" s="202"/>
      <c r="CQ81" s="202"/>
      <c r="CR81" s="203"/>
      <c r="CS81" s="204"/>
      <c r="CT81" s="204"/>
      <c r="CU81" s="204"/>
      <c r="CV81" s="204"/>
      <c r="CW81" s="84"/>
      <c r="CZ81" s="71">
        <v>26</v>
      </c>
    </row>
    <row r="82" spans="1:104" ht="12.75" customHeight="1" thickBot="1" x14ac:dyDescent="0.25">
      <c r="A82" s="82"/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14"/>
      <c r="V82" s="214"/>
      <c r="W82" s="214"/>
      <c r="X82" s="214"/>
      <c r="Y82" s="214"/>
      <c r="Z82" s="214"/>
      <c r="AA82" s="227" t="s">
        <v>369</v>
      </c>
      <c r="AB82" s="214"/>
      <c r="AC82" s="214"/>
      <c r="AD82" s="214"/>
      <c r="AE82" s="214"/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83"/>
      <c r="BE82" s="83"/>
      <c r="BF82" s="83"/>
      <c r="BG82" s="207"/>
      <c r="BH82" s="207"/>
      <c r="BI82" s="216" t="str">
        <f>FeatSheet!C29</f>
        <v>Read Lips</v>
      </c>
      <c r="BJ82" s="216"/>
      <c r="BK82" s="216"/>
      <c r="BL82" s="216"/>
      <c r="BM82" s="216"/>
      <c r="BN82" s="216"/>
      <c r="BO82" s="216"/>
      <c r="BP82" s="216"/>
      <c r="BQ82" s="216"/>
      <c r="BR82" s="216"/>
      <c r="BS82" s="216"/>
      <c r="BT82" s="216"/>
      <c r="BU82" s="216"/>
      <c r="BV82" s="216"/>
      <c r="BW82" s="216"/>
      <c r="BX82" s="216"/>
      <c r="BY82" s="208" t="str">
        <f>FeatSheet!I29</f>
        <v>INT</v>
      </c>
      <c r="BZ82" s="208"/>
      <c r="CA82" s="208"/>
      <c r="CB82" s="208"/>
      <c r="CD82" s="223" t="str">
        <f>IF(AND(FeatSheet!G29=1,FeatSheet!D29=0)=TRUE,"",(CI82+CN82+CS82))</f>
        <v/>
      </c>
      <c r="CE82" s="223"/>
      <c r="CF82" s="223"/>
      <c r="CG82" s="223"/>
      <c r="CH82" s="203" t="s">
        <v>127</v>
      </c>
      <c r="CI82" s="202">
        <f>FeatSheet!J29</f>
        <v>0</v>
      </c>
      <c r="CJ82" s="202"/>
      <c r="CK82" s="202"/>
      <c r="CL82" s="202"/>
      <c r="CM82" s="203" t="s">
        <v>128</v>
      </c>
      <c r="CN82" s="202">
        <f>ROUNDDOWN(FeatSheet!F29,0)</f>
        <v>0</v>
      </c>
      <c r="CO82" s="202"/>
      <c r="CP82" s="202"/>
      <c r="CQ82" s="202"/>
      <c r="CR82" s="203" t="s">
        <v>128</v>
      </c>
      <c r="CS82" s="204"/>
      <c r="CT82" s="204"/>
      <c r="CU82" s="204"/>
      <c r="CV82" s="204"/>
      <c r="CW82" s="84"/>
    </row>
    <row r="83" spans="1:104" ht="12.75" customHeight="1" thickBot="1" x14ac:dyDescent="0.25">
      <c r="A83" s="82"/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83"/>
      <c r="BE83" s="83"/>
      <c r="BF83" s="83"/>
      <c r="BG83" s="207"/>
      <c r="BH83" s="207"/>
      <c r="BI83" s="216"/>
      <c r="BJ83" s="216"/>
      <c r="BK83" s="216"/>
      <c r="BL83" s="216"/>
      <c r="BM83" s="216"/>
      <c r="BN83" s="216"/>
      <c r="BO83" s="216"/>
      <c r="BP83" s="216"/>
      <c r="BQ83" s="216"/>
      <c r="BR83" s="216"/>
      <c r="BS83" s="216"/>
      <c r="BT83" s="216"/>
      <c r="BU83" s="216"/>
      <c r="BV83" s="216"/>
      <c r="BW83" s="216"/>
      <c r="BX83" s="216"/>
      <c r="BY83" s="208"/>
      <c r="BZ83" s="208"/>
      <c r="CA83" s="208"/>
      <c r="CB83" s="208"/>
      <c r="CD83" s="223"/>
      <c r="CE83" s="223"/>
      <c r="CF83" s="223"/>
      <c r="CG83" s="223"/>
      <c r="CH83" s="203"/>
      <c r="CI83" s="202"/>
      <c r="CJ83" s="202"/>
      <c r="CK83" s="202"/>
      <c r="CL83" s="202"/>
      <c r="CM83" s="203"/>
      <c r="CN83" s="202"/>
      <c r="CO83" s="202"/>
      <c r="CP83" s="202"/>
      <c r="CQ83" s="202"/>
      <c r="CR83" s="203"/>
      <c r="CS83" s="204"/>
      <c r="CT83" s="204"/>
      <c r="CU83" s="204"/>
      <c r="CV83" s="204"/>
      <c r="CW83" s="84"/>
      <c r="CZ83" s="71">
        <v>27</v>
      </c>
    </row>
    <row r="84" spans="1:104" ht="13.5" customHeight="1" thickBot="1" x14ac:dyDescent="0.25">
      <c r="A84" s="82"/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83"/>
      <c r="BE84" s="83"/>
      <c r="BF84" s="83"/>
      <c r="BG84" s="207"/>
      <c r="BH84" s="207"/>
      <c r="BI84" s="216" t="str">
        <f>FeatSheet!C30</f>
        <v>Ride</v>
      </c>
      <c r="BJ84" s="216"/>
      <c r="BK84" s="216"/>
      <c r="BL84" s="216"/>
      <c r="BM84" s="216"/>
      <c r="BN84" s="216"/>
      <c r="BO84" s="216"/>
      <c r="BP84" s="216"/>
      <c r="BQ84" s="216"/>
      <c r="BR84" s="216"/>
      <c r="BS84" s="216"/>
      <c r="BT84" s="216"/>
      <c r="BU84" s="216"/>
      <c r="BV84" s="216"/>
      <c r="BW84" s="216"/>
      <c r="BX84" s="216"/>
      <c r="BY84" s="208" t="str">
        <f>FeatSheet!I30</f>
        <v>DEX</v>
      </c>
      <c r="BZ84" s="208"/>
      <c r="CA84" s="208"/>
      <c r="CB84" s="208"/>
      <c r="CD84" s="223">
        <f>IF(AND(FeatSheet!G30=1,FeatSheet!D30=0)=TRUE,"",(CI84+CN84+CS84))</f>
        <v>3</v>
      </c>
      <c r="CE84" s="223"/>
      <c r="CF84" s="223"/>
      <c r="CG84" s="223"/>
      <c r="CH84" s="203" t="s">
        <v>127</v>
      </c>
      <c r="CI84" s="202">
        <f>FeatSheet!J30</f>
        <v>3</v>
      </c>
      <c r="CJ84" s="202"/>
      <c r="CK84" s="202"/>
      <c r="CL84" s="202"/>
      <c r="CM84" s="203" t="s">
        <v>128</v>
      </c>
      <c r="CN84" s="202">
        <f>ROUNDDOWN(FeatSheet!F30,0)</f>
        <v>0</v>
      </c>
      <c r="CO84" s="202"/>
      <c r="CP84" s="202"/>
      <c r="CQ84" s="202"/>
      <c r="CR84" s="203" t="s">
        <v>128</v>
      </c>
      <c r="CS84" s="204"/>
      <c r="CT84" s="204"/>
      <c r="CU84" s="204"/>
      <c r="CV84" s="204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07"/>
      <c r="BH85" s="207"/>
      <c r="BI85" s="216"/>
      <c r="BJ85" s="216"/>
      <c r="BK85" s="216"/>
      <c r="BL85" s="216"/>
      <c r="BM85" s="216"/>
      <c r="BN85" s="216"/>
      <c r="BO85" s="216"/>
      <c r="BP85" s="216"/>
      <c r="BQ85" s="216"/>
      <c r="BR85" s="216"/>
      <c r="BS85" s="216"/>
      <c r="BT85" s="216"/>
      <c r="BU85" s="216"/>
      <c r="BV85" s="216"/>
      <c r="BW85" s="216"/>
      <c r="BX85" s="216"/>
      <c r="BY85" s="208"/>
      <c r="BZ85" s="208"/>
      <c r="CA85" s="208"/>
      <c r="CB85" s="208"/>
      <c r="CD85" s="223"/>
      <c r="CE85" s="223"/>
      <c r="CF85" s="223"/>
      <c r="CG85" s="223"/>
      <c r="CH85" s="203"/>
      <c r="CI85" s="202"/>
      <c r="CJ85" s="202"/>
      <c r="CK85" s="202"/>
      <c r="CL85" s="202"/>
      <c r="CM85" s="203"/>
      <c r="CN85" s="202"/>
      <c r="CO85" s="202"/>
      <c r="CP85" s="202"/>
      <c r="CQ85" s="202"/>
      <c r="CR85" s="203"/>
      <c r="CS85" s="204"/>
      <c r="CT85" s="204"/>
      <c r="CU85" s="204"/>
      <c r="CV85" s="204"/>
      <c r="CW85" s="84"/>
      <c r="CZ85" s="71">
        <v>28</v>
      </c>
    </row>
    <row r="86" spans="1:104" ht="12.75" customHeight="1" x14ac:dyDescent="0.2">
      <c r="A86" s="82"/>
      <c r="B86" s="229" t="s">
        <v>165</v>
      </c>
      <c r="C86" s="229"/>
      <c r="D86" s="229"/>
      <c r="E86" s="229"/>
      <c r="F86" s="229"/>
      <c r="G86" s="2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07"/>
      <c r="BH86" s="207"/>
      <c r="BI86" s="216" t="str">
        <f>FeatSheet!C31</f>
        <v>Search</v>
      </c>
      <c r="BJ86" s="216"/>
      <c r="BK86" s="216"/>
      <c r="BL86" s="216"/>
      <c r="BM86" s="216"/>
      <c r="BN86" s="216"/>
      <c r="BO86" s="216"/>
      <c r="BP86" s="216"/>
      <c r="BQ86" s="216"/>
      <c r="BR86" s="216"/>
      <c r="BS86" s="216"/>
      <c r="BT86" s="216"/>
      <c r="BU86" s="216"/>
      <c r="BV86" s="216"/>
      <c r="BW86" s="216"/>
      <c r="BX86" s="216"/>
      <c r="BY86" s="208" t="str">
        <f>FeatSheet!I31</f>
        <v>INT</v>
      </c>
      <c r="BZ86" s="208"/>
      <c r="CA86" s="208"/>
      <c r="CB86" s="208"/>
      <c r="CD86" s="223">
        <f>IF(AND(FeatSheet!G31=1,FeatSheet!D31=0)=TRUE,"",(CI86+CN86+CS86))</f>
        <v>0</v>
      </c>
      <c r="CE86" s="223"/>
      <c r="CF86" s="223"/>
      <c r="CG86" s="223"/>
      <c r="CH86" s="203" t="s">
        <v>127</v>
      </c>
      <c r="CI86" s="202">
        <f>FeatSheet!J31</f>
        <v>0</v>
      </c>
      <c r="CJ86" s="202"/>
      <c r="CK86" s="202"/>
      <c r="CL86" s="202"/>
      <c r="CM86" s="203" t="s">
        <v>128</v>
      </c>
      <c r="CN86" s="202">
        <f>ROUNDDOWN(FeatSheet!F31,0)</f>
        <v>0</v>
      </c>
      <c r="CO86" s="202"/>
      <c r="CP86" s="202"/>
      <c r="CQ86" s="202"/>
      <c r="CR86" s="203" t="s">
        <v>128</v>
      </c>
      <c r="CS86" s="204"/>
      <c r="CT86" s="204"/>
      <c r="CU86" s="204"/>
      <c r="CV86" s="204"/>
      <c r="CW86" s="84"/>
    </row>
    <row r="87" spans="1:104" ht="13.5" customHeight="1" thickBot="1" x14ac:dyDescent="0.25">
      <c r="A87" s="82"/>
      <c r="B87" s="229"/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0" t="s">
        <v>166</v>
      </c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0"/>
      <c r="AF87" s="220"/>
      <c r="AG87" s="220"/>
      <c r="AH87" s="220" t="s">
        <v>167</v>
      </c>
      <c r="AI87" s="220"/>
      <c r="AJ87" s="220"/>
      <c r="AK87" s="220"/>
      <c r="AL87" s="220"/>
      <c r="AM87" s="220"/>
      <c r="AN87" s="220"/>
      <c r="AO87" s="220"/>
      <c r="AP87" s="220"/>
      <c r="AQ87" s="220"/>
      <c r="AR87" s="220"/>
      <c r="AS87" s="220"/>
      <c r="AT87" s="220"/>
      <c r="AU87" s="220" t="s">
        <v>168</v>
      </c>
      <c r="AV87" s="220"/>
      <c r="AW87" s="220"/>
      <c r="AX87" s="220"/>
      <c r="AY87" s="220"/>
      <c r="AZ87" s="220"/>
      <c r="BA87" s="220"/>
      <c r="BB87" s="220"/>
      <c r="BC87" s="220"/>
      <c r="BD87" s="83"/>
      <c r="BE87" s="83"/>
      <c r="BF87" s="83"/>
      <c r="BG87" s="207"/>
      <c r="BH87" s="207"/>
      <c r="BI87" s="216"/>
      <c r="BJ87" s="216"/>
      <c r="BK87" s="216"/>
      <c r="BL87" s="216"/>
      <c r="BM87" s="216"/>
      <c r="BN87" s="216"/>
      <c r="BO87" s="216"/>
      <c r="BP87" s="216"/>
      <c r="BQ87" s="216"/>
      <c r="BR87" s="216"/>
      <c r="BS87" s="216"/>
      <c r="BT87" s="216"/>
      <c r="BU87" s="216"/>
      <c r="BV87" s="216"/>
      <c r="BW87" s="216"/>
      <c r="BX87" s="216"/>
      <c r="BY87" s="208"/>
      <c r="BZ87" s="208"/>
      <c r="CA87" s="208"/>
      <c r="CB87" s="208"/>
      <c r="CD87" s="223"/>
      <c r="CE87" s="223"/>
      <c r="CF87" s="223"/>
      <c r="CG87" s="223"/>
      <c r="CH87" s="203"/>
      <c r="CI87" s="202"/>
      <c r="CJ87" s="202"/>
      <c r="CK87" s="202"/>
      <c r="CL87" s="202"/>
      <c r="CM87" s="203"/>
      <c r="CN87" s="202"/>
      <c r="CO87" s="202"/>
      <c r="CP87" s="202"/>
      <c r="CQ87" s="202"/>
      <c r="CR87" s="203"/>
      <c r="CS87" s="204"/>
      <c r="CT87" s="204"/>
      <c r="CU87" s="204"/>
      <c r="CV87" s="204"/>
      <c r="CW87" s="84"/>
      <c r="CZ87" s="71">
        <v>29</v>
      </c>
    </row>
    <row r="88" spans="1:104" ht="12.75" customHeight="1" thickBot="1" x14ac:dyDescent="0.25">
      <c r="A88" s="82"/>
      <c r="B88" s="205" t="s">
        <v>348</v>
      </c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30">
        <f>BAB_1+STRMOD+1+DEXMOD</f>
        <v>17</v>
      </c>
      <c r="T88" s="230"/>
      <c r="U88" s="230"/>
      <c r="V88" s="230">
        <f>BAB_2+STRMOD+1+DEXMOD</f>
        <v>17</v>
      </c>
      <c r="W88" s="230"/>
      <c r="X88" s="230"/>
      <c r="Y88" s="230">
        <f>BAB_3+STRMOD+DEXMOD+1</f>
        <v>17</v>
      </c>
      <c r="Z88" s="230"/>
      <c r="AA88" s="230"/>
      <c r="AB88" s="230"/>
      <c r="AC88" s="230"/>
      <c r="AD88" s="230"/>
      <c r="AE88" s="230"/>
      <c r="AF88" s="230"/>
      <c r="AG88" s="230"/>
      <c r="AH88" s="221" t="s">
        <v>379</v>
      </c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 t="s">
        <v>170</v>
      </c>
      <c r="AV88" s="221"/>
      <c r="AW88" s="221"/>
      <c r="AX88" s="221"/>
      <c r="AY88" s="221"/>
      <c r="AZ88" s="221"/>
      <c r="BA88" s="221"/>
      <c r="BB88" s="221"/>
      <c r="BC88" s="221"/>
      <c r="BD88" s="83"/>
      <c r="BE88" s="83"/>
      <c r="BF88" s="83"/>
      <c r="BG88" s="207"/>
      <c r="BH88" s="207"/>
      <c r="BI88" s="216" t="str">
        <f>FeatSheet!C32</f>
        <v>Sense Motive</v>
      </c>
      <c r="BJ88" s="216"/>
      <c r="BK88" s="216"/>
      <c r="BL88" s="216"/>
      <c r="BM88" s="216"/>
      <c r="BN88" s="216"/>
      <c r="BO88" s="216"/>
      <c r="BP88" s="216"/>
      <c r="BQ88" s="216"/>
      <c r="BR88" s="216"/>
      <c r="BS88" s="216"/>
      <c r="BT88" s="216"/>
      <c r="BU88" s="216"/>
      <c r="BV88" s="216"/>
      <c r="BW88" s="216"/>
      <c r="BX88" s="216"/>
      <c r="BY88" s="208" t="str">
        <f>FeatSheet!I32</f>
        <v>WIS</v>
      </c>
      <c r="BZ88" s="208"/>
      <c r="CA88" s="208"/>
      <c r="CB88" s="208"/>
      <c r="CC88" s="209"/>
      <c r="CD88" s="223">
        <f>IF(AND(FeatSheet!G32=1,FeatSheet!D32=0)=TRUE,"",(CI88+CN88+CS88))</f>
        <v>8</v>
      </c>
      <c r="CE88" s="223"/>
      <c r="CF88" s="223"/>
      <c r="CG88" s="223"/>
      <c r="CH88" s="203" t="s">
        <v>127</v>
      </c>
      <c r="CI88" s="202">
        <f>FeatSheet!J32</f>
        <v>1</v>
      </c>
      <c r="CJ88" s="202"/>
      <c r="CK88" s="202"/>
      <c r="CL88" s="202"/>
      <c r="CM88" s="203" t="s">
        <v>128</v>
      </c>
      <c r="CN88" s="202">
        <f>ROUNDDOWN(FeatSheet!F32,0)</f>
        <v>7</v>
      </c>
      <c r="CO88" s="202"/>
      <c r="CP88" s="202"/>
      <c r="CQ88" s="202"/>
      <c r="CR88" s="203" t="s">
        <v>128</v>
      </c>
      <c r="CS88" s="204"/>
      <c r="CT88" s="204"/>
      <c r="CU88" s="204"/>
      <c r="CV88" s="204"/>
      <c r="CW88" s="84"/>
    </row>
    <row r="89" spans="1:104" ht="12.75" customHeight="1" thickBot="1" x14ac:dyDescent="0.25">
      <c r="A89" s="82"/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  <c r="BD89" s="83"/>
      <c r="BE89" s="83"/>
      <c r="BF89" s="83"/>
      <c r="BG89" s="207"/>
      <c r="BH89" s="207"/>
      <c r="BI89" s="216"/>
      <c r="BJ89" s="216"/>
      <c r="BK89" s="216"/>
      <c r="BL89" s="216"/>
      <c r="BM89" s="216"/>
      <c r="BN89" s="216"/>
      <c r="BO89" s="216"/>
      <c r="BP89" s="216"/>
      <c r="BQ89" s="216"/>
      <c r="BR89" s="216"/>
      <c r="BS89" s="216"/>
      <c r="BT89" s="216"/>
      <c r="BU89" s="216"/>
      <c r="BV89" s="216"/>
      <c r="BW89" s="216"/>
      <c r="BX89" s="216"/>
      <c r="BY89" s="208"/>
      <c r="BZ89" s="208"/>
      <c r="CA89" s="208"/>
      <c r="CB89" s="208"/>
      <c r="CC89" s="209"/>
      <c r="CD89" s="223"/>
      <c r="CE89" s="223"/>
      <c r="CF89" s="223"/>
      <c r="CG89" s="223"/>
      <c r="CH89" s="203"/>
      <c r="CI89" s="202"/>
      <c r="CJ89" s="202"/>
      <c r="CK89" s="202"/>
      <c r="CL89" s="202"/>
      <c r="CM89" s="203"/>
      <c r="CN89" s="202"/>
      <c r="CO89" s="202"/>
      <c r="CP89" s="202"/>
      <c r="CQ89" s="202"/>
      <c r="CR89" s="203"/>
      <c r="CS89" s="204"/>
      <c r="CT89" s="204"/>
      <c r="CU89" s="204"/>
      <c r="CV89" s="204"/>
      <c r="CW89" s="84"/>
      <c r="CZ89" s="71">
        <v>30</v>
      </c>
    </row>
    <row r="90" spans="1:104" ht="13.5" customHeight="1" thickBot="1" x14ac:dyDescent="0.25">
      <c r="A90" s="82"/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21"/>
      <c r="AI90" s="221"/>
      <c r="AJ90" s="221"/>
      <c r="AK90" s="221"/>
      <c r="AL90" s="221"/>
      <c r="AM90" s="221"/>
      <c r="AN90" s="221"/>
      <c r="AO90" s="221"/>
      <c r="AP90" s="221"/>
      <c r="AQ90" s="221"/>
      <c r="AR90" s="221"/>
      <c r="AS90" s="221"/>
      <c r="AT90" s="221"/>
      <c r="AU90" s="221"/>
      <c r="AV90" s="221"/>
      <c r="AW90" s="221"/>
      <c r="AX90" s="221"/>
      <c r="AY90" s="221"/>
      <c r="AZ90" s="221"/>
      <c r="BA90" s="221"/>
      <c r="BB90" s="221"/>
      <c r="BC90" s="221"/>
      <c r="BD90" s="83"/>
      <c r="BE90" s="83"/>
      <c r="BF90" s="83"/>
      <c r="BG90" s="207"/>
      <c r="BH90" s="207"/>
      <c r="BI90" s="216" t="str">
        <f>FeatSheet!C33</f>
        <v>Sleight of Hand *</v>
      </c>
      <c r="BJ90" s="216"/>
      <c r="BK90" s="216"/>
      <c r="BL90" s="216"/>
      <c r="BM90" s="216"/>
      <c r="BN90" s="216"/>
      <c r="BO90" s="216"/>
      <c r="BP90" s="216"/>
      <c r="BQ90" s="216"/>
      <c r="BR90" s="216"/>
      <c r="BS90" s="216"/>
      <c r="BT90" s="216"/>
      <c r="BU90" s="216"/>
      <c r="BV90" s="216"/>
      <c r="BW90" s="216"/>
      <c r="BX90" s="216"/>
      <c r="BY90" s="208" t="str">
        <f>FeatSheet!I33</f>
        <v>DEX</v>
      </c>
      <c r="BZ90" s="208"/>
      <c r="CA90" s="208"/>
      <c r="CB90" s="208"/>
      <c r="CC90" s="209"/>
      <c r="CD90" s="223">
        <f>IF(AND(FeatSheet!G33=1,FeatSheet!D33=0)=TRUE,"",(CI90+CN90+CS90))</f>
        <v>14</v>
      </c>
      <c r="CE90" s="223"/>
      <c r="CF90" s="223"/>
      <c r="CG90" s="223"/>
      <c r="CH90" s="203" t="s">
        <v>127</v>
      </c>
      <c r="CI90" s="202">
        <f>FeatSheet!J33</f>
        <v>3</v>
      </c>
      <c r="CJ90" s="202"/>
      <c r="CK90" s="202"/>
      <c r="CL90" s="202"/>
      <c r="CM90" s="203" t="s">
        <v>128</v>
      </c>
      <c r="CN90" s="202">
        <f>ROUNDDOWN(FeatSheet!F33,0)</f>
        <v>7</v>
      </c>
      <c r="CO90" s="202"/>
      <c r="CP90" s="202"/>
      <c r="CQ90" s="202"/>
      <c r="CR90" s="203" t="s">
        <v>128</v>
      </c>
      <c r="CS90" s="202">
        <v>4</v>
      </c>
      <c r="CT90" s="202"/>
      <c r="CU90" s="202"/>
      <c r="CV90" s="202"/>
      <c r="CW90" s="84"/>
    </row>
    <row r="91" spans="1:104" ht="13.5" customHeight="1" thickBot="1" x14ac:dyDescent="0.25">
      <c r="A91" s="82"/>
      <c r="B91" s="224" t="s">
        <v>171</v>
      </c>
      <c r="C91" s="224"/>
      <c r="D91" s="224"/>
      <c r="E91" s="224"/>
      <c r="F91" s="224"/>
      <c r="G91" s="225" t="s">
        <v>111</v>
      </c>
      <c r="H91" s="225"/>
      <c r="I91" s="225"/>
      <c r="J91" s="225"/>
      <c r="K91" s="225"/>
      <c r="L91" s="225" t="s">
        <v>172</v>
      </c>
      <c r="M91" s="225"/>
      <c r="N91" s="225"/>
      <c r="O91" s="225"/>
      <c r="P91" s="225"/>
      <c r="Q91" s="225"/>
      <c r="R91" s="225"/>
      <c r="S91" s="225"/>
      <c r="T91" s="225"/>
      <c r="U91" s="225" t="s">
        <v>108</v>
      </c>
      <c r="V91" s="225"/>
      <c r="W91" s="225"/>
      <c r="X91" s="225"/>
      <c r="Y91" s="225"/>
      <c r="Z91" s="225"/>
      <c r="AA91" s="226" t="s">
        <v>173</v>
      </c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  <c r="AO91" s="226"/>
      <c r="AP91" s="226"/>
      <c r="AQ91" s="226"/>
      <c r="AR91" s="226"/>
      <c r="AS91" s="226"/>
      <c r="AT91" s="226"/>
      <c r="AU91" s="226"/>
      <c r="AV91" s="226"/>
      <c r="AW91" s="226"/>
      <c r="AX91" s="226"/>
      <c r="AY91" s="226"/>
      <c r="AZ91" s="226"/>
      <c r="BA91" s="226"/>
      <c r="BB91" s="226"/>
      <c r="BC91" s="226"/>
      <c r="BD91" s="83"/>
      <c r="BE91" s="83"/>
      <c r="BF91" s="83"/>
      <c r="BG91" s="207"/>
      <c r="BH91" s="207"/>
      <c r="BI91" s="216"/>
      <c r="BJ91" s="216"/>
      <c r="BK91" s="216"/>
      <c r="BL91" s="216"/>
      <c r="BM91" s="216"/>
      <c r="BN91" s="216"/>
      <c r="BO91" s="216"/>
      <c r="BP91" s="216"/>
      <c r="BQ91" s="216"/>
      <c r="BR91" s="216"/>
      <c r="BS91" s="216"/>
      <c r="BT91" s="216"/>
      <c r="BU91" s="216"/>
      <c r="BV91" s="216"/>
      <c r="BW91" s="216"/>
      <c r="BX91" s="216"/>
      <c r="BY91" s="208"/>
      <c r="BZ91" s="208"/>
      <c r="CA91" s="208"/>
      <c r="CB91" s="208"/>
      <c r="CC91" s="209"/>
      <c r="CD91" s="223"/>
      <c r="CE91" s="223"/>
      <c r="CF91" s="223"/>
      <c r="CG91" s="223"/>
      <c r="CH91" s="203"/>
      <c r="CI91" s="202"/>
      <c r="CJ91" s="202"/>
      <c r="CK91" s="202"/>
      <c r="CL91" s="202"/>
      <c r="CM91" s="203"/>
      <c r="CN91" s="202"/>
      <c r="CO91" s="202"/>
      <c r="CP91" s="202"/>
      <c r="CQ91" s="202"/>
      <c r="CR91" s="203"/>
      <c r="CS91" s="202"/>
      <c r="CT91" s="202"/>
      <c r="CU91" s="202"/>
      <c r="CV91" s="202"/>
      <c r="CW91" s="84"/>
      <c r="CZ91" s="71">
        <v>31</v>
      </c>
    </row>
    <row r="92" spans="1:104" ht="12.75" customHeight="1" thickBot="1" x14ac:dyDescent="0.25">
      <c r="A92" s="82"/>
      <c r="B92" s="221"/>
      <c r="C92" s="221"/>
      <c r="D92" s="221"/>
      <c r="E92" s="221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14"/>
      <c r="V92" s="214"/>
      <c r="W92" s="214"/>
      <c r="X92" s="214"/>
      <c r="Y92" s="214"/>
      <c r="Z92" s="214"/>
      <c r="AA92" s="227" t="s">
        <v>369</v>
      </c>
      <c r="AB92" s="214"/>
      <c r="AC92" s="214"/>
      <c r="AD92" s="214"/>
      <c r="AE92" s="214"/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83"/>
      <c r="BE92" s="83"/>
      <c r="BF92" s="83"/>
      <c r="BG92" s="207"/>
      <c r="BH92" s="207"/>
      <c r="BI92" s="216" t="str">
        <f>FeatSheet!C34</f>
        <v>Spellcraft</v>
      </c>
      <c r="BJ92" s="216"/>
      <c r="BK92" s="216"/>
      <c r="BL92" s="216"/>
      <c r="BM92" s="216"/>
      <c r="BN92" s="216"/>
      <c r="BO92" s="216"/>
      <c r="BP92" s="216"/>
      <c r="BQ92" s="216"/>
      <c r="BR92" s="216"/>
      <c r="BS92" s="216"/>
      <c r="BT92" s="216"/>
      <c r="BU92" s="216"/>
      <c r="BV92" s="216"/>
      <c r="BW92" s="216"/>
      <c r="BX92" s="216"/>
      <c r="BY92" s="208" t="str">
        <f>FeatSheet!I34</f>
        <v>INT</v>
      </c>
      <c r="BZ92" s="208"/>
      <c r="CA92" s="208"/>
      <c r="CB92" s="208"/>
      <c r="CC92" s="209"/>
      <c r="CD92" s="223" t="str">
        <f>IF(AND(FeatSheet!G34=1,FeatSheet!D34=0)=TRUE,"",(CI92+CN92+CS92))</f>
        <v/>
      </c>
      <c r="CE92" s="223"/>
      <c r="CF92" s="223"/>
      <c r="CG92" s="223"/>
      <c r="CH92" s="203" t="s">
        <v>127</v>
      </c>
      <c r="CI92" s="202">
        <f>FeatSheet!J34-ArCkPen</f>
        <v>0</v>
      </c>
      <c r="CJ92" s="202"/>
      <c r="CK92" s="202"/>
      <c r="CL92" s="202"/>
      <c r="CM92" s="203" t="s">
        <v>128</v>
      </c>
      <c r="CN92" s="202">
        <f>ROUNDDOWN(FeatSheet!F34,0)</f>
        <v>0</v>
      </c>
      <c r="CO92" s="202"/>
      <c r="CP92" s="202"/>
      <c r="CQ92" s="202"/>
      <c r="CR92" s="203" t="s">
        <v>128</v>
      </c>
      <c r="CS92" s="204"/>
      <c r="CT92" s="204"/>
      <c r="CU92" s="204"/>
      <c r="CV92" s="204"/>
      <c r="CW92" s="84"/>
    </row>
    <row r="93" spans="1:104" ht="12.75" customHeight="1" thickBot="1" x14ac:dyDescent="0.25">
      <c r="A93" s="82"/>
      <c r="B93" s="2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83"/>
      <c r="BE93" s="83"/>
      <c r="BF93" s="83"/>
      <c r="BG93" s="207"/>
      <c r="BH93" s="207"/>
      <c r="BI93" s="216"/>
      <c r="BJ93" s="216"/>
      <c r="BK93" s="216"/>
      <c r="BL93" s="216"/>
      <c r="BM93" s="216"/>
      <c r="BN93" s="216"/>
      <c r="BO93" s="216"/>
      <c r="BP93" s="216"/>
      <c r="BQ93" s="216"/>
      <c r="BR93" s="216"/>
      <c r="BS93" s="216"/>
      <c r="BT93" s="216"/>
      <c r="BU93" s="216"/>
      <c r="BV93" s="216"/>
      <c r="BW93" s="216"/>
      <c r="BX93" s="216"/>
      <c r="BY93" s="208"/>
      <c r="BZ93" s="208"/>
      <c r="CA93" s="208"/>
      <c r="CB93" s="208"/>
      <c r="CC93" s="209"/>
      <c r="CD93" s="223"/>
      <c r="CE93" s="223"/>
      <c r="CF93" s="223"/>
      <c r="CG93" s="223"/>
      <c r="CH93" s="203"/>
      <c r="CI93" s="202"/>
      <c r="CJ93" s="202"/>
      <c r="CK93" s="202"/>
      <c r="CL93" s="202"/>
      <c r="CM93" s="203"/>
      <c r="CN93" s="202"/>
      <c r="CO93" s="202"/>
      <c r="CP93" s="202"/>
      <c r="CQ93" s="202"/>
      <c r="CR93" s="203"/>
      <c r="CS93" s="204"/>
      <c r="CT93" s="204"/>
      <c r="CU93" s="204"/>
      <c r="CV93" s="204"/>
      <c r="CW93" s="84"/>
      <c r="CZ93" s="71">
        <v>32</v>
      </c>
    </row>
    <row r="94" spans="1:104" ht="13.5" customHeight="1" thickBot="1" x14ac:dyDescent="0.25">
      <c r="A94" s="82"/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83"/>
      <c r="BE94" s="83"/>
      <c r="BF94" s="83"/>
      <c r="BG94" s="207"/>
      <c r="BH94" s="207"/>
      <c r="BI94" s="216" t="str">
        <f>FeatSheet!C35</f>
        <v>Stealth*</v>
      </c>
      <c r="BJ94" s="216"/>
      <c r="BK94" s="216"/>
      <c r="BL94" s="216"/>
      <c r="BM94" s="216"/>
      <c r="BN94" s="216"/>
      <c r="BO94" s="216"/>
      <c r="BP94" s="216"/>
      <c r="BQ94" s="216"/>
      <c r="BR94" s="216"/>
      <c r="BS94" s="216"/>
      <c r="BT94" s="216"/>
      <c r="BU94" s="216"/>
      <c r="BV94" s="216"/>
      <c r="BW94" s="216"/>
      <c r="BX94" s="216"/>
      <c r="BY94" s="208" t="str">
        <f>FeatSheet!I35</f>
        <v>DEX</v>
      </c>
      <c r="BZ94" s="208"/>
      <c r="CA94" s="208"/>
      <c r="CB94" s="208"/>
      <c r="CC94" s="209"/>
      <c r="CD94" s="223">
        <f>IF(AND(FeatSheet!G35=1,FeatSheet!D35=0)=TRUE,"",(CI94+CN94+CS94))</f>
        <v>15</v>
      </c>
      <c r="CE94" s="223"/>
      <c r="CF94" s="223"/>
      <c r="CG94" s="223"/>
      <c r="CH94" s="203" t="s">
        <v>127</v>
      </c>
      <c r="CI94" s="202">
        <f>FeatSheet!J35</f>
        <v>3</v>
      </c>
      <c r="CJ94" s="202"/>
      <c r="CK94" s="202"/>
      <c r="CL94" s="202"/>
      <c r="CM94" s="203" t="s">
        <v>128</v>
      </c>
      <c r="CN94" s="202">
        <f>ROUNDDOWN(FeatSheet!F35,0)</f>
        <v>10</v>
      </c>
      <c r="CO94" s="202"/>
      <c r="CP94" s="202"/>
      <c r="CQ94" s="202"/>
      <c r="CR94" s="203" t="s">
        <v>128</v>
      </c>
      <c r="CS94" s="204">
        <v>2</v>
      </c>
      <c r="CT94" s="204"/>
      <c r="CU94" s="204"/>
      <c r="CV94" s="204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07"/>
      <c r="BH95" s="207"/>
      <c r="BI95" s="216"/>
      <c r="BJ95" s="216"/>
      <c r="BK95" s="216"/>
      <c r="BL95" s="216"/>
      <c r="BM95" s="216"/>
      <c r="BN95" s="216"/>
      <c r="BO95" s="216"/>
      <c r="BP95" s="216"/>
      <c r="BQ95" s="216"/>
      <c r="BR95" s="216"/>
      <c r="BS95" s="216"/>
      <c r="BT95" s="216"/>
      <c r="BU95" s="216"/>
      <c r="BV95" s="216"/>
      <c r="BW95" s="216"/>
      <c r="BX95" s="216"/>
      <c r="BY95" s="208"/>
      <c r="BZ95" s="208"/>
      <c r="CA95" s="208"/>
      <c r="CB95" s="208"/>
      <c r="CC95" s="209"/>
      <c r="CD95" s="223"/>
      <c r="CE95" s="223"/>
      <c r="CF95" s="223"/>
      <c r="CG95" s="223"/>
      <c r="CH95" s="203"/>
      <c r="CI95" s="202"/>
      <c r="CJ95" s="202"/>
      <c r="CK95" s="202"/>
      <c r="CL95" s="202"/>
      <c r="CM95" s="203"/>
      <c r="CN95" s="202"/>
      <c r="CO95" s="202"/>
      <c r="CP95" s="202"/>
      <c r="CQ95" s="202"/>
      <c r="CR95" s="203"/>
      <c r="CS95" s="204"/>
      <c r="CT95" s="204"/>
      <c r="CU95" s="204"/>
      <c r="CV95" s="204"/>
      <c r="CW95" s="84"/>
      <c r="CZ95" s="71">
        <v>33</v>
      </c>
    </row>
    <row r="96" spans="1:104" ht="12.75" customHeight="1" thickBot="1" x14ac:dyDescent="0.25">
      <c r="A96" s="82"/>
      <c r="B96" s="229" t="s">
        <v>165</v>
      </c>
      <c r="C96" s="229"/>
      <c r="D96" s="229"/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07"/>
      <c r="BH96" s="207"/>
      <c r="BI96" s="216" t="str">
        <f>FeatSheet!C36</f>
        <v>Swim</v>
      </c>
      <c r="BJ96" s="216"/>
      <c r="BK96" s="216"/>
      <c r="BL96" s="216"/>
      <c r="BM96" s="216"/>
      <c r="BN96" s="216"/>
      <c r="BO96" s="216"/>
      <c r="BP96" s="216"/>
      <c r="BQ96" s="216"/>
      <c r="BR96" s="216"/>
      <c r="BS96" s="216"/>
      <c r="BT96" s="216"/>
      <c r="BU96" s="216"/>
      <c r="BV96" s="216"/>
      <c r="BW96" s="216"/>
      <c r="BX96" s="216"/>
      <c r="BY96" s="208" t="str">
        <f>FeatSheet!I36</f>
        <v>STR</v>
      </c>
      <c r="BZ96" s="208"/>
      <c r="CA96" s="208"/>
      <c r="CB96" s="208"/>
      <c r="CC96" s="209"/>
      <c r="CD96" s="223">
        <f>IF(AND(FeatSheet!G36=1,FeatSheet!D36=0)=TRUE,"",(CI96+CN96+CS96))</f>
        <v>3</v>
      </c>
      <c r="CE96" s="223"/>
      <c r="CF96" s="223"/>
      <c r="CG96" s="223"/>
      <c r="CH96" s="203" t="s">
        <v>127</v>
      </c>
      <c r="CI96" s="202">
        <f>FeatSheet!J36-ArCkPen</f>
        <v>3</v>
      </c>
      <c r="CJ96" s="202"/>
      <c r="CK96" s="202"/>
      <c r="CL96" s="202"/>
      <c r="CM96" s="203" t="s">
        <v>128</v>
      </c>
      <c r="CN96" s="202">
        <f>ROUNDDOWN(FeatSheet!F36,0)</f>
        <v>0</v>
      </c>
      <c r="CO96" s="202"/>
      <c r="CP96" s="202"/>
      <c r="CQ96" s="202"/>
      <c r="CR96" s="203" t="s">
        <v>128</v>
      </c>
      <c r="CS96" s="202"/>
      <c r="CT96" s="202"/>
      <c r="CU96" s="202"/>
      <c r="CV96" s="202"/>
      <c r="CW96" s="84"/>
    </row>
    <row r="97" spans="1:104" ht="13.5" customHeight="1" x14ac:dyDescent="0.2">
      <c r="A97" s="82"/>
      <c r="B97" s="229"/>
      <c r="C97" s="229"/>
      <c r="D97" s="229"/>
      <c r="E97" s="229"/>
      <c r="F97" s="229"/>
      <c r="G97" s="229"/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20" t="s">
        <v>166</v>
      </c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0"/>
      <c r="AH97" s="220" t="s">
        <v>167</v>
      </c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 t="s">
        <v>168</v>
      </c>
      <c r="AV97" s="220"/>
      <c r="AW97" s="220"/>
      <c r="AX97" s="220"/>
      <c r="AY97" s="220"/>
      <c r="AZ97" s="220"/>
      <c r="BA97" s="220"/>
      <c r="BB97" s="220"/>
      <c r="BC97" s="220"/>
      <c r="BD97" s="83"/>
      <c r="BE97" s="83"/>
      <c r="BF97" s="83"/>
      <c r="BG97" s="207"/>
      <c r="BH97" s="207"/>
      <c r="BI97" s="216"/>
      <c r="BJ97" s="216"/>
      <c r="BK97" s="216"/>
      <c r="BL97" s="216"/>
      <c r="BM97" s="216"/>
      <c r="BN97" s="216"/>
      <c r="BO97" s="216"/>
      <c r="BP97" s="216"/>
      <c r="BQ97" s="216"/>
      <c r="BR97" s="216"/>
      <c r="BS97" s="216"/>
      <c r="BT97" s="216"/>
      <c r="BU97" s="216"/>
      <c r="BV97" s="216"/>
      <c r="BW97" s="216"/>
      <c r="BX97" s="216"/>
      <c r="BY97" s="208"/>
      <c r="BZ97" s="208"/>
      <c r="CA97" s="208"/>
      <c r="CB97" s="208"/>
      <c r="CC97" s="209"/>
      <c r="CD97" s="223"/>
      <c r="CE97" s="223"/>
      <c r="CF97" s="223"/>
      <c r="CG97" s="223"/>
      <c r="CH97" s="203"/>
      <c r="CI97" s="202"/>
      <c r="CJ97" s="202"/>
      <c r="CK97" s="202"/>
      <c r="CL97" s="202"/>
      <c r="CM97" s="203"/>
      <c r="CN97" s="202"/>
      <c r="CO97" s="202"/>
      <c r="CP97" s="202"/>
      <c r="CQ97" s="202"/>
      <c r="CR97" s="203"/>
      <c r="CS97" s="202"/>
      <c r="CT97" s="202"/>
      <c r="CU97" s="202"/>
      <c r="CV97" s="202"/>
      <c r="CW97" s="84"/>
      <c r="CZ97" s="71">
        <v>34</v>
      </c>
    </row>
    <row r="98" spans="1:104" ht="12.75" customHeight="1" x14ac:dyDescent="0.2">
      <c r="A98" s="82"/>
      <c r="B98" s="205" t="s">
        <v>394</v>
      </c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30">
        <f>BAB_1+DEXMOD</f>
        <v>13</v>
      </c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0"/>
      <c r="AH98" s="221" t="s">
        <v>395</v>
      </c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21">
        <v>20</v>
      </c>
      <c r="AV98" s="221"/>
      <c r="AW98" s="221"/>
      <c r="AX98" s="221"/>
      <c r="AY98" s="221"/>
      <c r="AZ98" s="221"/>
      <c r="BA98" s="221"/>
      <c r="BB98" s="221"/>
      <c r="BC98" s="221"/>
      <c r="BD98" s="83"/>
      <c r="BE98" s="83"/>
      <c r="BF98" s="83"/>
      <c r="BG98" s="207"/>
      <c r="BH98" s="207"/>
      <c r="BI98" s="216" t="str">
        <f>FeatSheet!C37</f>
        <v>Urban Lore</v>
      </c>
      <c r="BJ98" s="216"/>
      <c r="BK98" s="216"/>
      <c r="BL98" s="216"/>
      <c r="BM98" s="216"/>
      <c r="BN98" s="216"/>
      <c r="BO98" s="216"/>
      <c r="BP98" s="216"/>
      <c r="BQ98" s="216"/>
      <c r="BR98" s="216"/>
      <c r="BS98" s="216"/>
      <c r="BT98" s="216"/>
      <c r="BU98" s="216"/>
      <c r="BV98" s="216"/>
      <c r="BW98" s="216"/>
      <c r="BX98" s="216"/>
      <c r="BY98" s="208" t="str">
        <f>FeatSheet!I37</f>
        <v>INT</v>
      </c>
      <c r="BZ98" s="208"/>
      <c r="CA98" s="208"/>
      <c r="CB98" s="208"/>
      <c r="CC98" s="209"/>
      <c r="CD98" s="223">
        <f>IF(AND(FeatSheet!G37=1,FeatSheet!D37=0)=TRUE,"",(CI98+CN98+CS98))</f>
        <v>0</v>
      </c>
      <c r="CE98" s="223"/>
      <c r="CF98" s="223"/>
      <c r="CG98" s="223"/>
      <c r="CH98" s="203" t="s">
        <v>127</v>
      </c>
      <c r="CI98" s="202">
        <f>FeatSheet!J37</f>
        <v>0</v>
      </c>
      <c r="CJ98" s="202"/>
      <c r="CK98" s="202"/>
      <c r="CL98" s="202"/>
      <c r="CM98" s="203" t="s">
        <v>128</v>
      </c>
      <c r="CN98" s="202">
        <f>ROUNDDOWN(FeatSheet!F37,0)</f>
        <v>0</v>
      </c>
      <c r="CO98" s="202"/>
      <c r="CP98" s="202"/>
      <c r="CQ98" s="202"/>
      <c r="CR98" s="203" t="s">
        <v>128</v>
      </c>
      <c r="CS98" s="204"/>
      <c r="CT98" s="204"/>
      <c r="CU98" s="204"/>
      <c r="CV98" s="204"/>
      <c r="CW98" s="84"/>
    </row>
    <row r="99" spans="1:104" ht="12.75" customHeight="1" x14ac:dyDescent="0.2">
      <c r="A99" s="82"/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0"/>
      <c r="AG99" s="230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21"/>
      <c r="AV99" s="221"/>
      <c r="AW99" s="221"/>
      <c r="AX99" s="221"/>
      <c r="AY99" s="221"/>
      <c r="AZ99" s="221"/>
      <c r="BA99" s="221"/>
      <c r="BB99" s="221"/>
      <c r="BC99" s="221"/>
      <c r="BD99" s="83"/>
      <c r="BE99" s="83"/>
      <c r="BF99" s="83"/>
      <c r="BG99" s="207"/>
      <c r="BH99" s="207"/>
      <c r="BI99" s="216"/>
      <c r="BJ99" s="216"/>
      <c r="BK99" s="216"/>
      <c r="BL99" s="216"/>
      <c r="BM99" s="216"/>
      <c r="BN99" s="216"/>
      <c r="BO99" s="216"/>
      <c r="BP99" s="216"/>
      <c r="BQ99" s="216"/>
      <c r="BR99" s="216"/>
      <c r="BS99" s="216"/>
      <c r="BT99" s="216"/>
      <c r="BU99" s="216"/>
      <c r="BV99" s="216"/>
      <c r="BW99" s="216"/>
      <c r="BX99" s="216"/>
      <c r="BY99" s="208"/>
      <c r="BZ99" s="208"/>
      <c r="CA99" s="208"/>
      <c r="CB99" s="208"/>
      <c r="CC99" s="209"/>
      <c r="CD99" s="223"/>
      <c r="CE99" s="223"/>
      <c r="CF99" s="223"/>
      <c r="CG99" s="223"/>
      <c r="CH99" s="203"/>
      <c r="CI99" s="202"/>
      <c r="CJ99" s="202"/>
      <c r="CK99" s="202"/>
      <c r="CL99" s="202"/>
      <c r="CM99" s="203"/>
      <c r="CN99" s="202"/>
      <c r="CO99" s="202"/>
      <c r="CP99" s="202"/>
      <c r="CQ99" s="202"/>
      <c r="CR99" s="203"/>
      <c r="CS99" s="204"/>
      <c r="CT99" s="204"/>
      <c r="CU99" s="204"/>
      <c r="CV99" s="204"/>
      <c r="CW99" s="84"/>
      <c r="CZ99" s="71">
        <v>35</v>
      </c>
    </row>
    <row r="100" spans="1:104" ht="13.5" customHeight="1" x14ac:dyDescent="0.2">
      <c r="A100" s="82"/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30"/>
      <c r="AH100" s="221"/>
      <c r="AI100" s="221"/>
      <c r="AJ100" s="221"/>
      <c r="AK100" s="221"/>
      <c r="AL100" s="221"/>
      <c r="AM100" s="221"/>
      <c r="AN100" s="221"/>
      <c r="AO100" s="221"/>
      <c r="AP100" s="221"/>
      <c r="AQ100" s="221"/>
      <c r="AR100" s="221"/>
      <c r="AS100" s="221"/>
      <c r="AT100" s="221"/>
      <c r="AU100" s="221"/>
      <c r="AV100" s="221"/>
      <c r="AW100" s="221"/>
      <c r="AX100" s="221"/>
      <c r="AY100" s="221"/>
      <c r="AZ100" s="221"/>
      <c r="BA100" s="221"/>
      <c r="BB100" s="221"/>
      <c r="BC100" s="221"/>
      <c r="BD100" s="83"/>
      <c r="BE100" s="83"/>
      <c r="BF100" s="83"/>
      <c r="BG100" s="207"/>
      <c r="BH100" s="207"/>
      <c r="BI100" s="216" t="str">
        <f>FeatSheet!C38</f>
        <v>Use Magic Device</v>
      </c>
      <c r="BJ100" s="216"/>
      <c r="BK100" s="216"/>
      <c r="BL100" s="216"/>
      <c r="BM100" s="216"/>
      <c r="BN100" s="216"/>
      <c r="BO100" s="216"/>
      <c r="BP100" s="216"/>
      <c r="BQ100" s="216"/>
      <c r="BR100" s="216"/>
      <c r="BS100" s="216"/>
      <c r="BT100" s="216"/>
      <c r="BU100" s="216"/>
      <c r="BV100" s="216"/>
      <c r="BW100" s="216"/>
      <c r="BX100" s="216"/>
      <c r="BY100" s="208" t="str">
        <f>FeatSheet!I38</f>
        <v>CHA</v>
      </c>
      <c r="BZ100" s="208"/>
      <c r="CA100" s="208"/>
      <c r="CB100" s="208"/>
      <c r="CC100" s="209"/>
      <c r="CD100" s="223" t="str">
        <f>IF(AND(FeatSheet!G38=1,FeatSheet!D38=0)=TRUE,"",(CI100+CN100+CS100))</f>
        <v/>
      </c>
      <c r="CE100" s="223"/>
      <c r="CF100" s="223"/>
      <c r="CG100" s="223"/>
      <c r="CH100" s="203" t="s">
        <v>127</v>
      </c>
      <c r="CI100" s="202">
        <f>FeatSheet!J38</f>
        <v>0</v>
      </c>
      <c r="CJ100" s="202"/>
      <c r="CK100" s="202"/>
      <c r="CL100" s="202"/>
      <c r="CM100" s="203" t="s">
        <v>128</v>
      </c>
      <c r="CN100" s="202">
        <f>ROUNDDOWN(FeatSheet!F38,0)</f>
        <v>0</v>
      </c>
      <c r="CO100" s="202"/>
      <c r="CP100" s="202"/>
      <c r="CQ100" s="202"/>
      <c r="CR100" s="203" t="s">
        <v>128</v>
      </c>
      <c r="CS100" s="204"/>
      <c r="CT100" s="204"/>
      <c r="CU100" s="204"/>
      <c r="CV100" s="204"/>
      <c r="CW100" s="84"/>
    </row>
    <row r="101" spans="1:104" ht="13.5" customHeight="1" thickBot="1" x14ac:dyDescent="0.25">
      <c r="A101" s="82"/>
      <c r="B101" s="224" t="s">
        <v>171</v>
      </c>
      <c r="C101" s="224"/>
      <c r="D101" s="224"/>
      <c r="E101" s="224"/>
      <c r="F101" s="224"/>
      <c r="G101" s="225" t="s">
        <v>111</v>
      </c>
      <c r="H101" s="225"/>
      <c r="I101" s="225"/>
      <c r="J101" s="225"/>
      <c r="K101" s="225"/>
      <c r="L101" s="225" t="s">
        <v>172</v>
      </c>
      <c r="M101" s="225"/>
      <c r="N101" s="225"/>
      <c r="O101" s="225"/>
      <c r="P101" s="225"/>
      <c r="Q101" s="225"/>
      <c r="R101" s="225"/>
      <c r="S101" s="225"/>
      <c r="T101" s="225"/>
      <c r="U101" s="225" t="s">
        <v>108</v>
      </c>
      <c r="V101" s="225"/>
      <c r="W101" s="225"/>
      <c r="X101" s="225"/>
      <c r="Y101" s="225"/>
      <c r="Z101" s="225"/>
      <c r="AA101" s="226" t="s">
        <v>173</v>
      </c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226"/>
      <c r="AU101" s="226"/>
      <c r="AV101" s="226"/>
      <c r="AW101" s="226"/>
      <c r="AX101" s="226"/>
      <c r="AY101" s="226"/>
      <c r="AZ101" s="226"/>
      <c r="BA101" s="226"/>
      <c r="BB101" s="226"/>
      <c r="BC101" s="226"/>
      <c r="BD101" s="83"/>
      <c r="BE101" s="83"/>
      <c r="BF101" s="83"/>
      <c r="BG101" s="207"/>
      <c r="BH101" s="207"/>
      <c r="BI101" s="216"/>
      <c r="BJ101" s="216"/>
      <c r="BK101" s="216"/>
      <c r="BL101" s="216"/>
      <c r="BM101" s="216"/>
      <c r="BN101" s="216"/>
      <c r="BO101" s="216"/>
      <c r="BP101" s="216"/>
      <c r="BQ101" s="216"/>
      <c r="BR101" s="216"/>
      <c r="BS101" s="216"/>
      <c r="BT101" s="216"/>
      <c r="BU101" s="216"/>
      <c r="BV101" s="216"/>
      <c r="BW101" s="216"/>
      <c r="BX101" s="216"/>
      <c r="BY101" s="208"/>
      <c r="BZ101" s="208"/>
      <c r="CA101" s="208"/>
      <c r="CB101" s="208"/>
      <c r="CC101" s="209"/>
      <c r="CD101" s="223"/>
      <c r="CE101" s="223"/>
      <c r="CF101" s="223"/>
      <c r="CG101" s="223"/>
      <c r="CH101" s="203"/>
      <c r="CI101" s="202"/>
      <c r="CJ101" s="202"/>
      <c r="CK101" s="202"/>
      <c r="CL101" s="202"/>
      <c r="CM101" s="203"/>
      <c r="CN101" s="202"/>
      <c r="CO101" s="202"/>
      <c r="CP101" s="202"/>
      <c r="CQ101" s="202"/>
      <c r="CR101" s="203"/>
      <c r="CS101" s="204"/>
      <c r="CT101" s="204"/>
      <c r="CU101" s="204"/>
      <c r="CV101" s="204"/>
      <c r="CW101" s="84"/>
      <c r="CZ101" s="71">
        <v>36</v>
      </c>
    </row>
    <row r="102" spans="1:104" ht="13.5" customHeight="1" thickBot="1" x14ac:dyDescent="0.25">
      <c r="A102" s="82"/>
      <c r="B102" s="221" t="s">
        <v>398</v>
      </c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14"/>
      <c r="V102" s="214"/>
      <c r="W102" s="214"/>
      <c r="X102" s="214"/>
      <c r="Y102" s="214"/>
      <c r="Z102" s="214"/>
      <c r="AA102" s="227" t="s">
        <v>396</v>
      </c>
      <c r="AB102" s="214"/>
      <c r="AC102" s="214"/>
      <c r="AD102" s="214"/>
      <c r="AE102" s="214"/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83"/>
      <c r="BE102" s="83"/>
      <c r="BF102" s="83"/>
      <c r="BG102" s="207"/>
      <c r="BH102" s="207"/>
      <c r="BI102" s="216" t="str">
        <f>FeatSheet!C39</f>
        <v>Use Rope</v>
      </c>
      <c r="BJ102" s="216"/>
      <c r="BK102" s="216"/>
      <c r="BL102" s="216"/>
      <c r="BM102" s="216"/>
      <c r="BN102" s="216"/>
      <c r="BO102" s="216"/>
      <c r="BP102" s="216"/>
      <c r="BQ102" s="216"/>
      <c r="BR102" s="216"/>
      <c r="BS102" s="216"/>
      <c r="BT102" s="216"/>
      <c r="BU102" s="216"/>
      <c r="BV102" s="216"/>
      <c r="BW102" s="216"/>
      <c r="BX102" s="216"/>
      <c r="BY102" s="208" t="str">
        <f>FeatSheet!I39</f>
        <v>DEX</v>
      </c>
      <c r="BZ102" s="208"/>
      <c r="CA102" s="208"/>
      <c r="CB102" s="208"/>
      <c r="CC102" s="209"/>
      <c r="CD102" s="223">
        <f>IF(AND(FeatSheet!G39=1,FeatSheet!D39=0)=TRUE,"",(CI102+CN102+CS102))</f>
        <v>10</v>
      </c>
      <c r="CE102" s="223"/>
      <c r="CF102" s="223"/>
      <c r="CG102" s="223"/>
      <c r="CH102" s="203" t="s">
        <v>127</v>
      </c>
      <c r="CI102" s="202">
        <f>FeatSheet!J39</f>
        <v>3</v>
      </c>
      <c r="CJ102" s="202"/>
      <c r="CK102" s="202"/>
      <c r="CL102" s="202"/>
      <c r="CM102" s="203" t="s">
        <v>128</v>
      </c>
      <c r="CN102" s="202">
        <f>ROUNDDOWN(FeatSheet!F39,0)</f>
        <v>5</v>
      </c>
      <c r="CO102" s="202"/>
      <c r="CP102" s="202"/>
      <c r="CQ102" s="202"/>
      <c r="CR102" s="203" t="s">
        <v>128</v>
      </c>
      <c r="CS102" s="204">
        <v>2</v>
      </c>
      <c r="CT102" s="204"/>
      <c r="CU102" s="204"/>
      <c r="CV102" s="204"/>
      <c r="CW102" s="84" t="s">
        <v>358</v>
      </c>
    </row>
    <row r="103" spans="1:104" ht="12.75" customHeight="1" thickBot="1" x14ac:dyDescent="0.25">
      <c r="A103" s="82"/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83"/>
      <c r="BE103" s="83"/>
      <c r="BF103" s="83"/>
      <c r="BG103" s="207"/>
      <c r="BH103" s="207"/>
      <c r="BI103" s="216"/>
      <c r="BJ103" s="216"/>
      <c r="BK103" s="216"/>
      <c r="BL103" s="216"/>
      <c r="BM103" s="216"/>
      <c r="BN103" s="216"/>
      <c r="BO103" s="216"/>
      <c r="BP103" s="216"/>
      <c r="BQ103" s="216"/>
      <c r="BR103" s="216"/>
      <c r="BS103" s="216"/>
      <c r="BT103" s="216"/>
      <c r="BU103" s="216"/>
      <c r="BV103" s="216"/>
      <c r="BW103" s="216"/>
      <c r="BX103" s="216"/>
      <c r="BY103" s="208"/>
      <c r="BZ103" s="208"/>
      <c r="CA103" s="208"/>
      <c r="CB103" s="208"/>
      <c r="CC103" s="209"/>
      <c r="CD103" s="223"/>
      <c r="CE103" s="223"/>
      <c r="CF103" s="223"/>
      <c r="CG103" s="223"/>
      <c r="CH103" s="203"/>
      <c r="CI103" s="202"/>
      <c r="CJ103" s="202"/>
      <c r="CK103" s="202"/>
      <c r="CL103" s="202"/>
      <c r="CM103" s="203"/>
      <c r="CN103" s="202"/>
      <c r="CO103" s="202"/>
      <c r="CP103" s="202"/>
      <c r="CQ103" s="202"/>
      <c r="CR103" s="203"/>
      <c r="CS103" s="204"/>
      <c r="CT103" s="204"/>
      <c r="CU103" s="204"/>
      <c r="CV103" s="204"/>
      <c r="CW103" s="84"/>
      <c r="CZ103" s="71">
        <v>37</v>
      </c>
    </row>
    <row r="104" spans="1:104" ht="13.5" customHeight="1" thickBot="1" x14ac:dyDescent="0.25">
      <c r="A104" s="82"/>
      <c r="B104" s="221"/>
      <c r="C104" s="221"/>
      <c r="D104" s="221"/>
      <c r="E104" s="221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83"/>
      <c r="BE104" s="83"/>
      <c r="BF104" s="83"/>
      <c r="BG104" s="207"/>
      <c r="BH104" s="207"/>
      <c r="BI104" s="216" t="str">
        <f>FeatSheet!C40</f>
        <v>Wilderness Lore</v>
      </c>
      <c r="BJ104" s="216"/>
      <c r="BK104" s="216"/>
      <c r="BL104" s="216"/>
      <c r="BM104" s="216"/>
      <c r="BN104" s="216"/>
      <c r="BO104" s="216"/>
      <c r="BP104" s="216"/>
      <c r="BQ104" s="216"/>
      <c r="BR104" s="216"/>
      <c r="BS104" s="216"/>
      <c r="BT104" s="216"/>
      <c r="BU104" s="216"/>
      <c r="BV104" s="216"/>
      <c r="BW104" s="216"/>
      <c r="BX104" s="216"/>
      <c r="BY104" s="208" t="str">
        <f>FeatSheet!I40</f>
        <v>WIS</v>
      </c>
      <c r="BZ104" s="208"/>
      <c r="CA104" s="208"/>
      <c r="CB104" s="208"/>
      <c r="CC104" s="209"/>
      <c r="CD104" s="223">
        <f>IF(AND(FeatSheet!G40=1,FeatSheet!D40=0)=TRUE,"",(CI104+CN104+CS104))</f>
        <v>6</v>
      </c>
      <c r="CE104" s="223"/>
      <c r="CF104" s="223"/>
      <c r="CG104" s="223"/>
      <c r="CH104" s="203" t="s">
        <v>127</v>
      </c>
      <c r="CI104" s="202">
        <f>FeatSheet!J40</f>
        <v>1</v>
      </c>
      <c r="CJ104" s="202"/>
      <c r="CK104" s="202"/>
      <c r="CL104" s="202"/>
      <c r="CM104" s="203" t="s">
        <v>128</v>
      </c>
      <c r="CN104" s="202">
        <f>ROUNDDOWN(FeatSheet!F40,0)</f>
        <v>5</v>
      </c>
      <c r="CO104" s="202"/>
      <c r="CP104" s="202"/>
      <c r="CQ104" s="202"/>
      <c r="CR104" s="203" t="s">
        <v>128</v>
      </c>
      <c r="CS104" s="204"/>
      <c r="CT104" s="204"/>
      <c r="CU104" s="204"/>
      <c r="CV104" s="204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07"/>
      <c r="BH105" s="207"/>
      <c r="BI105" s="216"/>
      <c r="BJ105" s="216"/>
      <c r="BK105" s="216"/>
      <c r="BL105" s="216"/>
      <c r="BM105" s="216"/>
      <c r="BN105" s="216"/>
      <c r="BO105" s="216"/>
      <c r="BP105" s="216"/>
      <c r="BQ105" s="216"/>
      <c r="BR105" s="216"/>
      <c r="BS105" s="216"/>
      <c r="BT105" s="216"/>
      <c r="BU105" s="216"/>
      <c r="BV105" s="216"/>
      <c r="BW105" s="216"/>
      <c r="BX105" s="216"/>
      <c r="BY105" s="208"/>
      <c r="BZ105" s="208"/>
      <c r="CA105" s="208"/>
      <c r="CB105" s="208"/>
      <c r="CC105" s="209"/>
      <c r="CD105" s="223"/>
      <c r="CE105" s="223"/>
      <c r="CF105" s="223"/>
      <c r="CG105" s="223"/>
      <c r="CH105" s="203"/>
      <c r="CI105" s="202"/>
      <c r="CJ105" s="202"/>
      <c r="CK105" s="202"/>
      <c r="CL105" s="202"/>
      <c r="CM105" s="203"/>
      <c r="CN105" s="202"/>
      <c r="CO105" s="202"/>
      <c r="CP105" s="202"/>
      <c r="CQ105" s="202"/>
      <c r="CR105" s="203"/>
      <c r="CS105" s="204"/>
      <c r="CT105" s="204"/>
      <c r="CU105" s="204"/>
      <c r="CV105" s="204"/>
      <c r="CW105" s="84"/>
      <c r="CZ105" s="71">
        <v>38</v>
      </c>
    </row>
    <row r="106" spans="1:104" ht="12.75" customHeight="1" x14ac:dyDescent="0.2">
      <c r="A106" s="82"/>
      <c r="B106" s="229" t="s">
        <v>165</v>
      </c>
      <c r="C106" s="229"/>
      <c r="D106" s="229"/>
      <c r="E106" s="229"/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  <c r="P106" s="229"/>
      <c r="Q106" s="229"/>
      <c r="R106" s="22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07"/>
      <c r="BH106" s="207"/>
      <c r="BI106" s="216" t="str">
        <f>FeatSheet!C41</f>
        <v>xForm ( A )</v>
      </c>
      <c r="BJ106" s="216"/>
      <c r="BK106" s="216"/>
      <c r="BL106" s="216"/>
      <c r="BM106" s="216"/>
      <c r="BN106" s="216"/>
      <c r="BO106" s="216"/>
      <c r="BP106" s="216"/>
      <c r="BQ106" s="216"/>
      <c r="BR106" s="216"/>
      <c r="BS106" s="216"/>
      <c r="BT106" s="216"/>
      <c r="BU106" s="216"/>
      <c r="BV106" s="216"/>
      <c r="BW106" s="216"/>
      <c r="BX106" s="216"/>
      <c r="BY106" s="208" t="str">
        <f>FeatSheet!I41</f>
        <v>N/A</v>
      </c>
      <c r="BZ106" s="208"/>
      <c r="CA106" s="208"/>
      <c r="CB106" s="208"/>
      <c r="CC106" s="209"/>
      <c r="CD106" s="223" t="str">
        <f>IF(AND(FeatSheet!G41=1,FeatSheet!D41=0)=TRUE,"",(CI106+CN106+CS106))</f>
        <v/>
      </c>
      <c r="CE106" s="223"/>
      <c r="CF106" s="223"/>
      <c r="CG106" s="223"/>
      <c r="CH106" s="203" t="s">
        <v>127</v>
      </c>
      <c r="CI106" s="202">
        <f>FeatSheet!J41</f>
        <v>0</v>
      </c>
      <c r="CJ106" s="202"/>
      <c r="CK106" s="202"/>
      <c r="CL106" s="202"/>
      <c r="CM106" s="203" t="s">
        <v>128</v>
      </c>
      <c r="CN106" s="202">
        <f>ROUNDDOWN(FeatSheet!F41,0)</f>
        <v>0</v>
      </c>
      <c r="CO106" s="202"/>
      <c r="CP106" s="202"/>
      <c r="CQ106" s="202"/>
      <c r="CR106" s="203" t="s">
        <v>128</v>
      </c>
      <c r="CS106" s="204"/>
      <c r="CT106" s="204"/>
      <c r="CU106" s="204"/>
      <c r="CV106" s="204"/>
      <c r="CW106" s="84"/>
    </row>
    <row r="107" spans="1:104" ht="13.5" customHeight="1" x14ac:dyDescent="0.2">
      <c r="A107" s="82"/>
      <c r="B107" s="229"/>
      <c r="C107" s="229"/>
      <c r="D107" s="229"/>
      <c r="E107" s="229"/>
      <c r="F107" s="229"/>
      <c r="G107" s="229"/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/>
      <c r="S107" s="220" t="s">
        <v>166</v>
      </c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/>
      <c r="AH107" s="220" t="s">
        <v>167</v>
      </c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 t="s">
        <v>168</v>
      </c>
      <c r="AV107" s="220"/>
      <c r="AW107" s="220"/>
      <c r="AX107" s="220"/>
      <c r="AY107" s="220"/>
      <c r="AZ107" s="220"/>
      <c r="BA107" s="220"/>
      <c r="BB107" s="220"/>
      <c r="BC107" s="220"/>
      <c r="BD107" s="83"/>
      <c r="BE107" s="83"/>
      <c r="BF107" s="83"/>
      <c r="BG107" s="207"/>
      <c r="BH107" s="207"/>
      <c r="BI107" s="216"/>
      <c r="BJ107" s="216"/>
      <c r="BK107" s="216"/>
      <c r="BL107" s="216"/>
      <c r="BM107" s="216"/>
      <c r="BN107" s="216"/>
      <c r="BO107" s="216"/>
      <c r="BP107" s="216"/>
      <c r="BQ107" s="216"/>
      <c r="BR107" s="216"/>
      <c r="BS107" s="216"/>
      <c r="BT107" s="216"/>
      <c r="BU107" s="216"/>
      <c r="BV107" s="216"/>
      <c r="BW107" s="216"/>
      <c r="BX107" s="216"/>
      <c r="BY107" s="208"/>
      <c r="BZ107" s="208"/>
      <c r="CA107" s="208"/>
      <c r="CB107" s="208"/>
      <c r="CC107" s="209"/>
      <c r="CD107" s="223"/>
      <c r="CE107" s="223"/>
      <c r="CF107" s="223"/>
      <c r="CG107" s="223"/>
      <c r="CH107" s="203"/>
      <c r="CI107" s="202"/>
      <c r="CJ107" s="202"/>
      <c r="CK107" s="202"/>
      <c r="CL107" s="202"/>
      <c r="CM107" s="203"/>
      <c r="CN107" s="202"/>
      <c r="CO107" s="202"/>
      <c r="CP107" s="202"/>
      <c r="CQ107" s="202"/>
      <c r="CR107" s="203"/>
      <c r="CS107" s="204"/>
      <c r="CT107" s="204"/>
      <c r="CU107" s="204"/>
      <c r="CV107" s="204"/>
      <c r="CW107" s="84"/>
      <c r="CZ107" s="71">
        <v>39</v>
      </c>
    </row>
    <row r="108" spans="1:104" ht="12.75" customHeight="1" x14ac:dyDescent="0.2">
      <c r="A108" s="82"/>
      <c r="B108" s="205" t="s">
        <v>397</v>
      </c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28">
        <f>BAB_1+DEXMOD</f>
        <v>13</v>
      </c>
      <c r="T108" s="228"/>
      <c r="U108" s="228"/>
      <c r="V108" s="228"/>
      <c r="W108" s="228"/>
      <c r="X108" s="228"/>
      <c r="Y108" s="228"/>
      <c r="Z108" s="228"/>
      <c r="AA108" s="228"/>
      <c r="AB108" s="228"/>
      <c r="AC108" s="228"/>
      <c r="AD108" s="228"/>
      <c r="AE108" s="228"/>
      <c r="AF108" s="228"/>
      <c r="AG108" s="228"/>
      <c r="AH108" s="221" t="s">
        <v>399</v>
      </c>
      <c r="AI108" s="221"/>
      <c r="AJ108" s="221"/>
      <c r="AK108" s="221"/>
      <c r="AL108" s="221"/>
      <c r="AM108" s="221"/>
      <c r="AN108" s="221"/>
      <c r="AO108" s="221"/>
      <c r="AP108" s="221"/>
      <c r="AQ108" s="221"/>
      <c r="AR108" s="221"/>
      <c r="AS108" s="221"/>
      <c r="AT108" s="221"/>
      <c r="AU108" s="221" t="s">
        <v>400</v>
      </c>
      <c r="AV108" s="221"/>
      <c r="AW108" s="221"/>
      <c r="AX108" s="221"/>
      <c r="AY108" s="221"/>
      <c r="AZ108" s="221"/>
      <c r="BA108" s="221"/>
      <c r="BB108" s="221"/>
      <c r="BC108" s="221"/>
      <c r="BD108" s="83"/>
      <c r="BE108" s="83"/>
      <c r="BF108" s="83"/>
      <c r="BG108" s="207"/>
      <c r="BH108" s="207"/>
      <c r="BI108" s="216" t="str">
        <f>FeatSheet!C42</f>
        <v>xForm ( B )</v>
      </c>
      <c r="BJ108" s="216"/>
      <c r="BK108" s="216"/>
      <c r="BL108" s="216"/>
      <c r="BM108" s="216"/>
      <c r="BN108" s="216"/>
      <c r="BO108" s="216"/>
      <c r="BP108" s="216"/>
      <c r="BQ108" s="216"/>
      <c r="BR108" s="216"/>
      <c r="BS108" s="216"/>
      <c r="BT108" s="216"/>
      <c r="BU108" s="216"/>
      <c r="BV108" s="216"/>
      <c r="BW108" s="216"/>
      <c r="BX108" s="216"/>
      <c r="BY108" s="208" t="str">
        <f>FeatSheet!I42</f>
        <v>N/A</v>
      </c>
      <c r="BZ108" s="208"/>
      <c r="CA108" s="208"/>
      <c r="CB108" s="208"/>
      <c r="CC108" s="209"/>
      <c r="CD108" s="223" t="str">
        <f>IF(AND(FeatSheet!G42=1,FeatSheet!D42=0)=TRUE,"",(CI108+CN108+CS108))</f>
        <v/>
      </c>
      <c r="CE108" s="223"/>
      <c r="CF108" s="223"/>
      <c r="CG108" s="223"/>
      <c r="CH108" s="203" t="s">
        <v>127</v>
      </c>
      <c r="CI108" s="202">
        <f>FeatSheet!J42</f>
        <v>0</v>
      </c>
      <c r="CJ108" s="202"/>
      <c r="CK108" s="202"/>
      <c r="CL108" s="202"/>
      <c r="CM108" s="203" t="s">
        <v>128</v>
      </c>
      <c r="CN108" s="202">
        <f>ROUNDDOWN(FeatSheet!F42,0)</f>
        <v>0</v>
      </c>
      <c r="CO108" s="202"/>
      <c r="CP108" s="202"/>
      <c r="CQ108" s="202"/>
      <c r="CR108" s="203" t="s">
        <v>128</v>
      </c>
      <c r="CS108" s="204"/>
      <c r="CT108" s="204"/>
      <c r="CU108" s="204"/>
      <c r="CV108" s="204"/>
      <c r="CW108" s="84"/>
    </row>
    <row r="109" spans="1:104" ht="12.75" customHeight="1" x14ac:dyDescent="0.2">
      <c r="A109" s="82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28"/>
      <c r="T109" s="228"/>
      <c r="U109" s="228"/>
      <c r="V109" s="228"/>
      <c r="W109" s="228"/>
      <c r="X109" s="228"/>
      <c r="Y109" s="228"/>
      <c r="Z109" s="228"/>
      <c r="AA109" s="228"/>
      <c r="AB109" s="228"/>
      <c r="AC109" s="228"/>
      <c r="AD109" s="228"/>
      <c r="AE109" s="228"/>
      <c r="AF109" s="228"/>
      <c r="AG109" s="228"/>
      <c r="AH109" s="221"/>
      <c r="AI109" s="221"/>
      <c r="AJ109" s="221"/>
      <c r="AK109" s="221"/>
      <c r="AL109" s="221"/>
      <c r="AM109" s="221"/>
      <c r="AN109" s="221"/>
      <c r="AO109" s="221"/>
      <c r="AP109" s="221"/>
      <c r="AQ109" s="221"/>
      <c r="AR109" s="221"/>
      <c r="AS109" s="221"/>
      <c r="AT109" s="221"/>
      <c r="AU109" s="221"/>
      <c r="AV109" s="221"/>
      <c r="AW109" s="221"/>
      <c r="AX109" s="221"/>
      <c r="AY109" s="221"/>
      <c r="AZ109" s="221"/>
      <c r="BA109" s="221"/>
      <c r="BB109" s="221"/>
      <c r="BC109" s="221"/>
      <c r="BD109" s="83"/>
      <c r="BE109" s="83"/>
      <c r="BF109" s="83"/>
      <c r="BG109" s="207"/>
      <c r="BH109" s="207"/>
      <c r="BI109" s="216"/>
      <c r="BJ109" s="216"/>
      <c r="BK109" s="216"/>
      <c r="BL109" s="216"/>
      <c r="BM109" s="216"/>
      <c r="BN109" s="216"/>
      <c r="BO109" s="216"/>
      <c r="BP109" s="216"/>
      <c r="BQ109" s="216"/>
      <c r="BR109" s="216"/>
      <c r="BS109" s="216"/>
      <c r="BT109" s="216"/>
      <c r="BU109" s="216"/>
      <c r="BV109" s="216"/>
      <c r="BW109" s="216"/>
      <c r="BX109" s="216"/>
      <c r="BY109" s="208"/>
      <c r="BZ109" s="208"/>
      <c r="CA109" s="208"/>
      <c r="CB109" s="208"/>
      <c r="CC109" s="209"/>
      <c r="CD109" s="223"/>
      <c r="CE109" s="223"/>
      <c r="CF109" s="223"/>
      <c r="CG109" s="223"/>
      <c r="CH109" s="203"/>
      <c r="CI109" s="202"/>
      <c r="CJ109" s="202"/>
      <c r="CK109" s="202"/>
      <c r="CL109" s="202"/>
      <c r="CM109" s="203"/>
      <c r="CN109" s="202"/>
      <c r="CO109" s="202"/>
      <c r="CP109" s="202"/>
      <c r="CQ109" s="202"/>
      <c r="CR109" s="203"/>
      <c r="CS109" s="204"/>
      <c r="CT109" s="204"/>
      <c r="CU109" s="204"/>
      <c r="CV109" s="204"/>
      <c r="CW109" s="84"/>
      <c r="CZ109" s="71">
        <v>40</v>
      </c>
    </row>
    <row r="110" spans="1:104" ht="13.5" customHeight="1" x14ac:dyDescent="0.2">
      <c r="A110" s="82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28"/>
      <c r="T110" s="228"/>
      <c r="U110" s="228"/>
      <c r="V110" s="228"/>
      <c r="W110" s="228"/>
      <c r="X110" s="228"/>
      <c r="Y110" s="228"/>
      <c r="Z110" s="228"/>
      <c r="AA110" s="228"/>
      <c r="AB110" s="228"/>
      <c r="AC110" s="228"/>
      <c r="AD110" s="228"/>
      <c r="AE110" s="228"/>
      <c r="AF110" s="228"/>
      <c r="AG110" s="228"/>
      <c r="AH110" s="221"/>
      <c r="AI110" s="221"/>
      <c r="AJ110" s="221"/>
      <c r="AK110" s="221"/>
      <c r="AL110" s="221"/>
      <c r="AM110" s="221"/>
      <c r="AN110" s="221"/>
      <c r="AO110" s="221"/>
      <c r="AP110" s="221"/>
      <c r="AQ110" s="221"/>
      <c r="AR110" s="221"/>
      <c r="AS110" s="221"/>
      <c r="AT110" s="221"/>
      <c r="AU110" s="221"/>
      <c r="AV110" s="221"/>
      <c r="AW110" s="221"/>
      <c r="AX110" s="221"/>
      <c r="AY110" s="221"/>
      <c r="AZ110" s="221"/>
      <c r="BA110" s="221"/>
      <c r="BB110" s="221"/>
      <c r="BC110" s="221"/>
      <c r="BD110" s="83"/>
      <c r="BE110" s="83"/>
      <c r="BF110" s="83"/>
      <c r="BG110" s="207"/>
      <c r="BH110" s="207"/>
      <c r="BI110" s="216" t="str">
        <f>FeatSheet!C43</f>
        <v>xForm ( C )</v>
      </c>
      <c r="BJ110" s="216"/>
      <c r="BK110" s="216"/>
      <c r="BL110" s="216"/>
      <c r="BM110" s="216"/>
      <c r="BN110" s="216"/>
      <c r="BO110" s="216"/>
      <c r="BP110" s="216"/>
      <c r="BQ110" s="216"/>
      <c r="BR110" s="216"/>
      <c r="BS110" s="216"/>
      <c r="BT110" s="216"/>
      <c r="BU110" s="216"/>
      <c r="BV110" s="216"/>
      <c r="BW110" s="216"/>
      <c r="BX110" s="216"/>
      <c r="BY110" s="208" t="str">
        <f>FeatSheet!I43</f>
        <v>N/A</v>
      </c>
      <c r="BZ110" s="208"/>
      <c r="CA110" s="208"/>
      <c r="CB110" s="208"/>
      <c r="CC110" s="209"/>
      <c r="CD110" s="223" t="str">
        <f>IF(AND(FeatSheet!G43=1,FeatSheet!D43=0)=TRUE,"",(CI110+CN110+CS110))</f>
        <v/>
      </c>
      <c r="CE110" s="223"/>
      <c r="CF110" s="223"/>
      <c r="CG110" s="223"/>
      <c r="CH110" s="203" t="s">
        <v>127</v>
      </c>
      <c r="CI110" s="202">
        <f>FeatSheet!J43</f>
        <v>0</v>
      </c>
      <c r="CJ110" s="202"/>
      <c r="CK110" s="202"/>
      <c r="CL110" s="202"/>
      <c r="CM110" s="203" t="s">
        <v>128</v>
      </c>
      <c r="CN110" s="202">
        <f>ROUNDDOWN(FeatSheet!F43,0)</f>
        <v>0</v>
      </c>
      <c r="CO110" s="202"/>
      <c r="CP110" s="202"/>
      <c r="CQ110" s="202"/>
      <c r="CR110" s="203" t="s">
        <v>128</v>
      </c>
      <c r="CS110" s="204"/>
      <c r="CT110" s="204"/>
      <c r="CU110" s="204"/>
      <c r="CV110" s="204"/>
      <c r="CW110" s="84"/>
    </row>
    <row r="111" spans="1:104" ht="13.5" customHeight="1" thickBot="1" x14ac:dyDescent="0.25">
      <c r="A111" s="82"/>
      <c r="B111" s="224" t="s">
        <v>171</v>
      </c>
      <c r="C111" s="224"/>
      <c r="D111" s="224"/>
      <c r="E111" s="224"/>
      <c r="F111" s="224"/>
      <c r="G111" s="225" t="s">
        <v>111</v>
      </c>
      <c r="H111" s="225"/>
      <c r="I111" s="225"/>
      <c r="J111" s="225"/>
      <c r="K111" s="225"/>
      <c r="L111" s="225" t="s">
        <v>172</v>
      </c>
      <c r="M111" s="225"/>
      <c r="N111" s="225"/>
      <c r="O111" s="225"/>
      <c r="P111" s="225"/>
      <c r="Q111" s="225"/>
      <c r="R111" s="225"/>
      <c r="S111" s="225"/>
      <c r="T111" s="225"/>
      <c r="U111" s="225" t="s">
        <v>108</v>
      </c>
      <c r="V111" s="225"/>
      <c r="W111" s="225"/>
      <c r="X111" s="225"/>
      <c r="Y111" s="225"/>
      <c r="Z111" s="225"/>
      <c r="AA111" s="226" t="s">
        <v>173</v>
      </c>
      <c r="AB111" s="226"/>
      <c r="AC111" s="226"/>
      <c r="AD111" s="226"/>
      <c r="AE111" s="226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226"/>
      <c r="AU111" s="226"/>
      <c r="AV111" s="226"/>
      <c r="AW111" s="226"/>
      <c r="AX111" s="226"/>
      <c r="AY111" s="226"/>
      <c r="AZ111" s="226"/>
      <c r="BA111" s="226"/>
      <c r="BB111" s="226"/>
      <c r="BC111" s="226"/>
      <c r="BD111" s="83"/>
      <c r="BE111" s="83"/>
      <c r="BF111" s="83"/>
      <c r="BG111" s="207"/>
      <c r="BH111" s="207"/>
      <c r="BI111" s="216"/>
      <c r="BJ111" s="216"/>
      <c r="BK111" s="216"/>
      <c r="BL111" s="216"/>
      <c r="BM111" s="216"/>
      <c r="BN111" s="216"/>
      <c r="BO111" s="216"/>
      <c r="BP111" s="216"/>
      <c r="BQ111" s="216"/>
      <c r="BR111" s="216"/>
      <c r="BS111" s="216"/>
      <c r="BT111" s="216"/>
      <c r="BU111" s="216"/>
      <c r="BV111" s="216"/>
      <c r="BW111" s="216"/>
      <c r="BX111" s="216"/>
      <c r="BY111" s="208"/>
      <c r="BZ111" s="208"/>
      <c r="CA111" s="208"/>
      <c r="CB111" s="208"/>
      <c r="CC111" s="209"/>
      <c r="CD111" s="223"/>
      <c r="CE111" s="223"/>
      <c r="CF111" s="223"/>
      <c r="CG111" s="223"/>
      <c r="CH111" s="203"/>
      <c r="CI111" s="202"/>
      <c r="CJ111" s="202"/>
      <c r="CK111" s="202"/>
      <c r="CL111" s="202"/>
      <c r="CM111" s="203"/>
      <c r="CN111" s="202"/>
      <c r="CO111" s="202"/>
      <c r="CP111" s="202"/>
      <c r="CQ111" s="202"/>
      <c r="CR111" s="203"/>
      <c r="CS111" s="204"/>
      <c r="CT111" s="204"/>
      <c r="CU111" s="204"/>
      <c r="CV111" s="204"/>
      <c r="CW111" s="84"/>
      <c r="CZ111" s="71">
        <v>41</v>
      </c>
    </row>
    <row r="112" spans="1:104" ht="12.75" customHeight="1" thickBot="1" x14ac:dyDescent="0.25">
      <c r="A112" s="82"/>
      <c r="B112" s="221" t="s">
        <v>398</v>
      </c>
      <c r="C112" s="221"/>
      <c r="D112" s="221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14"/>
      <c r="V112" s="214"/>
      <c r="W112" s="214"/>
      <c r="X112" s="214"/>
      <c r="Y112" s="214"/>
      <c r="Z112" s="214"/>
      <c r="AA112" s="227" t="s">
        <v>396</v>
      </c>
      <c r="AB112" s="214"/>
      <c r="AC112" s="214"/>
      <c r="AD112" s="214"/>
      <c r="AE112" s="214"/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83"/>
      <c r="BE112" s="83"/>
      <c r="BF112" s="83"/>
      <c r="BG112" s="207"/>
      <c r="BH112" s="207"/>
      <c r="BI112" s="216" t="str">
        <f>FeatSheet!C44</f>
        <v>xForm ( D )</v>
      </c>
      <c r="BJ112" s="216"/>
      <c r="BK112" s="216"/>
      <c r="BL112" s="216"/>
      <c r="BM112" s="216"/>
      <c r="BN112" s="216"/>
      <c r="BO112" s="216"/>
      <c r="BP112" s="216"/>
      <c r="BQ112" s="216"/>
      <c r="BR112" s="216"/>
      <c r="BS112" s="216"/>
      <c r="BT112" s="216"/>
      <c r="BU112" s="216"/>
      <c r="BV112" s="216"/>
      <c r="BW112" s="216"/>
      <c r="BX112" s="216"/>
      <c r="BY112" s="208" t="str">
        <f>FeatSheet!I44</f>
        <v>N/A</v>
      </c>
      <c r="BZ112" s="208"/>
      <c r="CA112" s="208"/>
      <c r="CB112" s="208"/>
      <c r="CC112" s="209"/>
      <c r="CD112" s="223" t="str">
        <f>IF(AND(FeatSheet!G44=1,FeatSheet!D44=0)=TRUE,"",(CI112+CN112+CS112))</f>
        <v/>
      </c>
      <c r="CE112" s="223"/>
      <c r="CF112" s="223"/>
      <c r="CG112" s="223"/>
      <c r="CH112" s="203" t="s">
        <v>127</v>
      </c>
      <c r="CI112" s="202">
        <f>FeatSheet!J44</f>
        <v>0</v>
      </c>
      <c r="CJ112" s="202"/>
      <c r="CK112" s="202"/>
      <c r="CL112" s="202"/>
      <c r="CM112" s="203" t="s">
        <v>128</v>
      </c>
      <c r="CN112" s="202">
        <f>ROUNDDOWN(FeatSheet!F44,0)</f>
        <v>0</v>
      </c>
      <c r="CO112" s="202"/>
      <c r="CP112" s="202"/>
      <c r="CQ112" s="202"/>
      <c r="CR112" s="203" t="s">
        <v>128</v>
      </c>
      <c r="CS112" s="204"/>
      <c r="CT112" s="204"/>
      <c r="CU112" s="204"/>
      <c r="CV112" s="204"/>
      <c r="CW112" s="84"/>
    </row>
    <row r="113" spans="1:104" ht="12.75" customHeight="1" thickBot="1" x14ac:dyDescent="0.25">
      <c r="A113" s="82"/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1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/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83"/>
      <c r="BE113" s="83"/>
      <c r="BF113" s="83"/>
      <c r="BG113" s="207"/>
      <c r="BH113" s="207"/>
      <c r="BI113" s="216"/>
      <c r="BJ113" s="216"/>
      <c r="BK113" s="216"/>
      <c r="BL113" s="216"/>
      <c r="BM113" s="216"/>
      <c r="BN113" s="216"/>
      <c r="BO113" s="216"/>
      <c r="BP113" s="216"/>
      <c r="BQ113" s="216"/>
      <c r="BR113" s="216"/>
      <c r="BS113" s="216"/>
      <c r="BT113" s="216"/>
      <c r="BU113" s="216"/>
      <c r="BV113" s="216"/>
      <c r="BW113" s="216"/>
      <c r="BX113" s="216"/>
      <c r="BY113" s="208"/>
      <c r="BZ113" s="208"/>
      <c r="CA113" s="208"/>
      <c r="CB113" s="208"/>
      <c r="CC113" s="209"/>
      <c r="CD113" s="223"/>
      <c r="CE113" s="223"/>
      <c r="CF113" s="223"/>
      <c r="CG113" s="223"/>
      <c r="CH113" s="203"/>
      <c r="CI113" s="202"/>
      <c r="CJ113" s="202"/>
      <c r="CK113" s="202"/>
      <c r="CL113" s="202"/>
      <c r="CM113" s="203"/>
      <c r="CN113" s="202"/>
      <c r="CO113" s="202"/>
      <c r="CP113" s="202"/>
      <c r="CQ113" s="202"/>
      <c r="CR113" s="203"/>
      <c r="CS113" s="204"/>
      <c r="CT113" s="204"/>
      <c r="CU113" s="204"/>
      <c r="CV113" s="204"/>
      <c r="CW113" s="84"/>
      <c r="CZ113" s="71">
        <v>42</v>
      </c>
    </row>
    <row r="114" spans="1:104" ht="13.5" customHeight="1" thickBot="1" x14ac:dyDescent="0.25">
      <c r="A114" s="82"/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1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/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83"/>
      <c r="BE114" s="83"/>
      <c r="BF114" s="83"/>
      <c r="BG114" s="207"/>
      <c r="BH114" s="207"/>
      <c r="BI114" s="216" t="str">
        <f>FeatSheet!C45</f>
        <v>xTechnique ( Change)</v>
      </c>
      <c r="BJ114" s="216"/>
      <c r="BK114" s="216"/>
      <c r="BL114" s="216"/>
      <c r="BM114" s="216"/>
      <c r="BN114" s="216"/>
      <c r="BO114" s="216"/>
      <c r="BP114" s="216"/>
      <c r="BQ114" s="216"/>
      <c r="BR114" s="216"/>
      <c r="BS114" s="216"/>
      <c r="BT114" s="216"/>
      <c r="BU114" s="216"/>
      <c r="BV114" s="216"/>
      <c r="BW114" s="216"/>
      <c r="BX114" s="216"/>
      <c r="BY114" s="208" t="str">
        <f>FeatSheet!I45</f>
        <v>N/A</v>
      </c>
      <c r="BZ114" s="208"/>
      <c r="CA114" s="208"/>
      <c r="CB114" s="208"/>
      <c r="CC114" s="209"/>
      <c r="CD114" s="223" t="str">
        <f>IF(AND(FeatSheet!G45=1,FeatSheet!D45=0)=TRUE,"",(CI114+CN114+CS114))</f>
        <v/>
      </c>
      <c r="CE114" s="223"/>
      <c r="CF114" s="223"/>
      <c r="CG114" s="223"/>
      <c r="CH114" s="203" t="s">
        <v>127</v>
      </c>
      <c r="CI114" s="202">
        <f>FeatSheet!J45</f>
        <v>0</v>
      </c>
      <c r="CJ114" s="202"/>
      <c r="CK114" s="202"/>
      <c r="CL114" s="202"/>
      <c r="CM114" s="203" t="s">
        <v>128</v>
      </c>
      <c r="CN114" s="202">
        <f>ROUNDDOWN(FeatSheet!F45,0)</f>
        <v>0</v>
      </c>
      <c r="CO114" s="202"/>
      <c r="CP114" s="202"/>
      <c r="CQ114" s="202"/>
      <c r="CR114" s="203" t="s">
        <v>128</v>
      </c>
      <c r="CS114" s="204"/>
      <c r="CT114" s="204"/>
      <c r="CU114" s="204"/>
      <c r="CV114" s="204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07"/>
      <c r="BH115" s="207"/>
      <c r="BI115" s="216"/>
      <c r="BJ115" s="216"/>
      <c r="BK115" s="216"/>
      <c r="BL115" s="216"/>
      <c r="BM115" s="216"/>
      <c r="BN115" s="216"/>
      <c r="BO115" s="216"/>
      <c r="BP115" s="216"/>
      <c r="BQ115" s="216"/>
      <c r="BR115" s="216"/>
      <c r="BS115" s="216"/>
      <c r="BT115" s="216"/>
      <c r="BU115" s="216"/>
      <c r="BV115" s="216"/>
      <c r="BW115" s="216"/>
      <c r="BX115" s="216"/>
      <c r="BY115" s="208"/>
      <c r="BZ115" s="208"/>
      <c r="CA115" s="208"/>
      <c r="CB115" s="208"/>
      <c r="CC115" s="209"/>
      <c r="CD115" s="223"/>
      <c r="CE115" s="223"/>
      <c r="CF115" s="223"/>
      <c r="CG115" s="223"/>
      <c r="CH115" s="203"/>
      <c r="CI115" s="202"/>
      <c r="CJ115" s="202"/>
      <c r="CK115" s="202"/>
      <c r="CL115" s="202"/>
      <c r="CM115" s="203"/>
      <c r="CN115" s="202"/>
      <c r="CO115" s="202"/>
      <c r="CP115" s="202"/>
      <c r="CQ115" s="202"/>
      <c r="CR115" s="203"/>
      <c r="CS115" s="204"/>
      <c r="CT115" s="204"/>
      <c r="CU115" s="204"/>
      <c r="CV115" s="204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07"/>
      <c r="BH116" s="207"/>
      <c r="BI116" s="216" t="str">
        <f>FeatSheet!C46</f>
        <v>xTechnique ( Control )</v>
      </c>
      <c r="BJ116" s="216"/>
      <c r="BK116" s="216"/>
      <c r="BL116" s="216"/>
      <c r="BM116" s="216"/>
      <c r="BN116" s="216"/>
      <c r="BO116" s="216"/>
      <c r="BP116" s="216"/>
      <c r="BQ116" s="216"/>
      <c r="BR116" s="216"/>
      <c r="BS116" s="216"/>
      <c r="BT116" s="216"/>
      <c r="BU116" s="216"/>
      <c r="BV116" s="216"/>
      <c r="BW116" s="216"/>
      <c r="BX116" s="216"/>
      <c r="BY116" s="208" t="str">
        <f>FeatSheet!I46</f>
        <v>N/A</v>
      </c>
      <c r="BZ116" s="208"/>
      <c r="CA116" s="208"/>
      <c r="CB116" s="208"/>
      <c r="CC116" s="209"/>
      <c r="CD116" s="223" t="str">
        <f>IF(AND(FeatSheet!G46=1,FeatSheet!D46=0)=TRUE,"",(CI116+CN116+CS116))</f>
        <v/>
      </c>
      <c r="CE116" s="223"/>
      <c r="CF116" s="223"/>
      <c r="CG116" s="223"/>
      <c r="CH116" s="203" t="s">
        <v>127</v>
      </c>
      <c r="CI116" s="202">
        <f>FeatSheet!J46</f>
        <v>0</v>
      </c>
      <c r="CJ116" s="202"/>
      <c r="CK116" s="202"/>
      <c r="CL116" s="202"/>
      <c r="CM116" s="203" t="s">
        <v>128</v>
      </c>
      <c r="CN116" s="202">
        <f>ROUNDDOWN(FeatSheet!F46,0)</f>
        <v>0</v>
      </c>
      <c r="CO116" s="202"/>
      <c r="CP116" s="202"/>
      <c r="CQ116" s="202"/>
      <c r="CR116" s="203" t="s">
        <v>128</v>
      </c>
      <c r="CS116" s="204"/>
      <c r="CT116" s="204"/>
      <c r="CU116" s="204"/>
      <c r="CV116" s="204"/>
      <c r="CW116" s="84"/>
    </row>
    <row r="117" spans="1:104" ht="12.75" customHeight="1" x14ac:dyDescent="0.2">
      <c r="A117" s="82"/>
      <c r="B117" s="219" t="s">
        <v>174</v>
      </c>
      <c r="C117" s="219"/>
      <c r="D117" s="219"/>
      <c r="E117" s="219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07"/>
      <c r="BH117" s="207"/>
      <c r="BI117" s="216"/>
      <c r="BJ117" s="216"/>
      <c r="BK117" s="216"/>
      <c r="BL117" s="216"/>
      <c r="BM117" s="216"/>
      <c r="BN117" s="216"/>
      <c r="BO117" s="216"/>
      <c r="BP117" s="216"/>
      <c r="BQ117" s="216"/>
      <c r="BR117" s="216"/>
      <c r="BS117" s="216"/>
      <c r="BT117" s="216"/>
      <c r="BU117" s="216"/>
      <c r="BV117" s="216"/>
      <c r="BW117" s="216"/>
      <c r="BX117" s="216"/>
      <c r="BY117" s="208"/>
      <c r="BZ117" s="208"/>
      <c r="CA117" s="208"/>
      <c r="CB117" s="208"/>
      <c r="CC117" s="209"/>
      <c r="CD117" s="223"/>
      <c r="CE117" s="223"/>
      <c r="CF117" s="223"/>
      <c r="CG117" s="223"/>
      <c r="CH117" s="203"/>
      <c r="CI117" s="202"/>
      <c r="CJ117" s="202"/>
      <c r="CK117" s="202"/>
      <c r="CL117" s="202"/>
      <c r="CM117" s="203"/>
      <c r="CN117" s="202"/>
      <c r="CO117" s="202"/>
      <c r="CP117" s="202"/>
      <c r="CQ117" s="202"/>
      <c r="CR117" s="203"/>
      <c r="CS117" s="204"/>
      <c r="CT117" s="204"/>
      <c r="CU117" s="204"/>
      <c r="CV117" s="204"/>
      <c r="CW117" s="84"/>
      <c r="CZ117" s="71">
        <v>44</v>
      </c>
    </row>
    <row r="118" spans="1:104" ht="12.75" customHeight="1" x14ac:dyDescent="0.2">
      <c r="A118" s="82"/>
      <c r="B118" s="219"/>
      <c r="C118" s="219"/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20" t="s">
        <v>172</v>
      </c>
      <c r="T118" s="220"/>
      <c r="U118" s="220"/>
      <c r="V118" s="220"/>
      <c r="W118" s="220"/>
      <c r="X118" s="220"/>
      <c r="Y118" s="220"/>
      <c r="Z118" s="220"/>
      <c r="AA118" s="220"/>
      <c r="AB118" s="220"/>
      <c r="AC118" s="220"/>
      <c r="AD118" s="220" t="s">
        <v>131</v>
      </c>
      <c r="AE118" s="220"/>
      <c r="AF118" s="220"/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 t="s">
        <v>175</v>
      </c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83"/>
      <c r="BE118" s="83"/>
      <c r="BF118" s="83"/>
      <c r="BG118" s="207"/>
      <c r="BH118" s="207"/>
      <c r="BI118" s="216" t="str">
        <f>FeatSheet!C47</f>
        <v>xTechnique ( Create )</v>
      </c>
      <c r="BJ118" s="216"/>
      <c r="BK118" s="216"/>
      <c r="BL118" s="216"/>
      <c r="BM118" s="216"/>
      <c r="BN118" s="216"/>
      <c r="BO118" s="216"/>
      <c r="BP118" s="216"/>
      <c r="BQ118" s="216"/>
      <c r="BR118" s="216"/>
      <c r="BS118" s="216"/>
      <c r="BT118" s="216"/>
      <c r="BU118" s="216"/>
      <c r="BV118" s="216"/>
      <c r="BW118" s="216"/>
      <c r="BX118" s="216"/>
      <c r="BY118" s="208" t="str">
        <f>FeatSheet!I47</f>
        <v>N/A</v>
      </c>
      <c r="BZ118" s="208"/>
      <c r="CA118" s="208"/>
      <c r="CB118" s="208"/>
      <c r="CC118" s="209"/>
      <c r="CD118" s="223" t="str">
        <f>IF(AND(FeatSheet!G47=1,FeatSheet!D47=0)=TRUE,"",(CI118+CN118+CS118))</f>
        <v/>
      </c>
      <c r="CE118" s="223"/>
      <c r="CF118" s="223"/>
      <c r="CG118" s="223"/>
      <c r="CH118" s="203" t="s">
        <v>127</v>
      </c>
      <c r="CI118" s="202">
        <f>FeatSheet!J47</f>
        <v>0</v>
      </c>
      <c r="CJ118" s="202"/>
      <c r="CK118" s="202"/>
      <c r="CL118" s="202"/>
      <c r="CM118" s="203" t="s">
        <v>128</v>
      </c>
      <c r="CN118" s="202">
        <f>ROUNDDOWN(FeatSheet!F47,0)</f>
        <v>0</v>
      </c>
      <c r="CO118" s="202"/>
      <c r="CP118" s="202"/>
      <c r="CQ118" s="202"/>
      <c r="CR118" s="203" t="s">
        <v>128</v>
      </c>
      <c r="CS118" s="204"/>
      <c r="CT118" s="204"/>
      <c r="CU118" s="204"/>
      <c r="CV118" s="204"/>
      <c r="CW118" s="84"/>
    </row>
    <row r="119" spans="1:104" ht="12.75" customHeight="1" x14ac:dyDescent="0.2">
      <c r="A119" s="82"/>
      <c r="B119" s="205" t="s">
        <v>176</v>
      </c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21"/>
      <c r="T119" s="221"/>
      <c r="U119" s="221"/>
      <c r="V119" s="221"/>
      <c r="W119" s="221"/>
      <c r="X119" s="221"/>
      <c r="Y119" s="221"/>
      <c r="Z119" s="221"/>
      <c r="AA119" s="221"/>
      <c r="AB119" s="221"/>
      <c r="AC119" s="221"/>
      <c r="AD119" s="206">
        <v>0</v>
      </c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83"/>
      <c r="BE119" s="83"/>
      <c r="BF119" s="83"/>
      <c r="BG119" s="207"/>
      <c r="BH119" s="207"/>
      <c r="BI119" s="216"/>
      <c r="BJ119" s="216"/>
      <c r="BK119" s="216"/>
      <c r="BL119" s="216"/>
      <c r="BM119" s="216"/>
      <c r="BN119" s="216"/>
      <c r="BO119" s="216"/>
      <c r="BP119" s="216"/>
      <c r="BQ119" s="216"/>
      <c r="BR119" s="216"/>
      <c r="BS119" s="216"/>
      <c r="BT119" s="216"/>
      <c r="BU119" s="216"/>
      <c r="BV119" s="216"/>
      <c r="BW119" s="216"/>
      <c r="BX119" s="216"/>
      <c r="BY119" s="208"/>
      <c r="BZ119" s="208"/>
      <c r="CA119" s="208"/>
      <c r="CB119" s="208"/>
      <c r="CC119" s="209"/>
      <c r="CD119" s="223"/>
      <c r="CE119" s="223"/>
      <c r="CF119" s="223"/>
      <c r="CG119" s="223"/>
      <c r="CH119" s="203"/>
      <c r="CI119" s="202"/>
      <c r="CJ119" s="202"/>
      <c r="CK119" s="202"/>
      <c r="CL119" s="202"/>
      <c r="CM119" s="203"/>
      <c r="CN119" s="202"/>
      <c r="CO119" s="202"/>
      <c r="CP119" s="202"/>
      <c r="CQ119" s="202"/>
      <c r="CR119" s="203"/>
      <c r="CS119" s="204"/>
      <c r="CT119" s="204"/>
      <c r="CU119" s="204"/>
      <c r="CV119" s="204"/>
      <c r="CW119" s="84"/>
    </row>
    <row r="120" spans="1:104" ht="12.75" customHeight="1" x14ac:dyDescent="0.2">
      <c r="A120" s="82"/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21"/>
      <c r="T120" s="221"/>
      <c r="U120" s="221"/>
      <c r="V120" s="221"/>
      <c r="W120" s="221"/>
      <c r="X120" s="221"/>
      <c r="Y120" s="221"/>
      <c r="Z120" s="221"/>
      <c r="AA120" s="221"/>
      <c r="AB120" s="221"/>
      <c r="AC120" s="221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83"/>
      <c r="BE120" s="83"/>
      <c r="BF120" s="83"/>
      <c r="BG120" s="207"/>
      <c r="BH120" s="207"/>
      <c r="BI120" s="216" t="str">
        <f>FeatSheet!C48</f>
        <v>xTechnique ( Destroy )</v>
      </c>
      <c r="BJ120" s="216"/>
      <c r="BK120" s="216"/>
      <c r="BL120" s="216"/>
      <c r="BM120" s="216"/>
      <c r="BN120" s="216"/>
      <c r="BO120" s="216"/>
      <c r="BP120" s="216"/>
      <c r="BQ120" s="216"/>
      <c r="BR120" s="216"/>
      <c r="BS120" s="216"/>
      <c r="BT120" s="216"/>
      <c r="BU120" s="216"/>
      <c r="BV120" s="216"/>
      <c r="BW120" s="216"/>
      <c r="BX120" s="216"/>
      <c r="BY120" s="208" t="str">
        <f>FeatSheet!I48</f>
        <v>N/A</v>
      </c>
      <c r="BZ120" s="208"/>
      <c r="CA120" s="208"/>
      <c r="CB120" s="208"/>
      <c r="CC120" s="209"/>
      <c r="CD120" s="223" t="str">
        <f>IF(AND(FeatSheet!G48=1,FeatSheet!D48=0)=TRUE,"",(CI120+CN120+CS120))</f>
        <v/>
      </c>
      <c r="CE120" s="223"/>
      <c r="CF120" s="223"/>
      <c r="CG120" s="223"/>
      <c r="CH120" s="203" t="s">
        <v>127</v>
      </c>
      <c r="CI120" s="202">
        <f>FeatSheet!J48</f>
        <v>0</v>
      </c>
      <c r="CJ120" s="202"/>
      <c r="CK120" s="202"/>
      <c r="CL120" s="202"/>
      <c r="CM120" s="203" t="s">
        <v>128</v>
      </c>
      <c r="CN120" s="202">
        <f>ROUNDDOWN(FeatSheet!F48,0)</f>
        <v>0</v>
      </c>
      <c r="CO120" s="202"/>
      <c r="CP120" s="202"/>
      <c r="CQ120" s="202"/>
      <c r="CR120" s="203" t="s">
        <v>128</v>
      </c>
      <c r="CS120" s="204"/>
      <c r="CT120" s="204"/>
      <c r="CU120" s="204"/>
      <c r="CV120" s="204"/>
      <c r="CW120" s="84"/>
    </row>
    <row r="121" spans="1:104" ht="12.75" customHeight="1" x14ac:dyDescent="0.2">
      <c r="A121" s="82"/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21"/>
      <c r="T121" s="221"/>
      <c r="U121" s="221"/>
      <c r="V121" s="221"/>
      <c r="W121" s="221"/>
      <c r="X121" s="221"/>
      <c r="Y121" s="221"/>
      <c r="Z121" s="221"/>
      <c r="AA121" s="221"/>
      <c r="AB121" s="221"/>
      <c r="AC121" s="221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83"/>
      <c r="BE121" s="83"/>
      <c r="BF121" s="83"/>
      <c r="BG121" s="207"/>
      <c r="BH121" s="207"/>
      <c r="BI121" s="216"/>
      <c r="BJ121" s="216"/>
      <c r="BK121" s="216"/>
      <c r="BL121" s="216"/>
      <c r="BM121" s="216"/>
      <c r="BN121" s="216"/>
      <c r="BO121" s="216"/>
      <c r="BP121" s="216"/>
      <c r="BQ121" s="216"/>
      <c r="BR121" s="216"/>
      <c r="BS121" s="216"/>
      <c r="BT121" s="216"/>
      <c r="BU121" s="216"/>
      <c r="BV121" s="216"/>
      <c r="BW121" s="216"/>
      <c r="BX121" s="216"/>
      <c r="BY121" s="208"/>
      <c r="BZ121" s="208"/>
      <c r="CA121" s="208"/>
      <c r="CB121" s="208"/>
      <c r="CC121" s="209"/>
      <c r="CD121" s="223"/>
      <c r="CE121" s="223"/>
      <c r="CF121" s="223"/>
      <c r="CG121" s="223"/>
      <c r="CH121" s="203"/>
      <c r="CI121" s="202"/>
      <c r="CJ121" s="202"/>
      <c r="CK121" s="202"/>
      <c r="CL121" s="202"/>
      <c r="CM121" s="203"/>
      <c r="CN121" s="202"/>
      <c r="CO121" s="202"/>
      <c r="CP121" s="202"/>
      <c r="CQ121" s="202"/>
      <c r="CR121" s="203"/>
      <c r="CS121" s="204"/>
      <c r="CT121" s="204"/>
      <c r="CU121" s="204"/>
      <c r="CV121" s="204"/>
      <c r="CW121" s="84"/>
      <c r="CZ121" s="71">
        <v>45</v>
      </c>
    </row>
    <row r="122" spans="1:104" ht="13.5" customHeight="1" x14ac:dyDescent="0.2">
      <c r="A122" s="82"/>
      <c r="B122" s="224" t="s">
        <v>177</v>
      </c>
      <c r="C122" s="224"/>
      <c r="D122" s="224"/>
      <c r="E122" s="224"/>
      <c r="F122" s="224"/>
      <c r="G122" s="224"/>
      <c r="H122" s="224"/>
      <c r="I122" s="225"/>
      <c r="J122" s="225"/>
      <c r="K122" s="225"/>
      <c r="L122" s="225"/>
      <c r="M122" s="225"/>
      <c r="N122" s="225"/>
      <c r="O122" s="225"/>
      <c r="P122" s="225" t="s">
        <v>123</v>
      </c>
      <c r="Q122" s="225"/>
      <c r="R122" s="225"/>
      <c r="S122" s="225"/>
      <c r="T122" s="225"/>
      <c r="U122" s="225" t="s">
        <v>111</v>
      </c>
      <c r="V122" s="225"/>
      <c r="W122" s="225"/>
      <c r="X122" s="225"/>
      <c r="Y122" s="225"/>
      <c r="Z122" s="226" t="s">
        <v>173</v>
      </c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226"/>
      <c r="AP122" s="226"/>
      <c r="AQ122" s="226"/>
      <c r="AR122" s="226"/>
      <c r="AS122" s="226"/>
      <c r="AT122" s="226"/>
      <c r="AU122" s="226"/>
      <c r="AV122" s="226"/>
      <c r="AW122" s="226"/>
      <c r="AX122" s="226"/>
      <c r="AY122" s="226"/>
      <c r="AZ122" s="226"/>
      <c r="BA122" s="226"/>
      <c r="BB122" s="226"/>
      <c r="BC122" s="226"/>
      <c r="BD122" s="83"/>
      <c r="BE122" s="83"/>
      <c r="BF122" s="83"/>
      <c r="BG122" s="207"/>
      <c r="BH122" s="207"/>
      <c r="BI122" s="216" t="str">
        <f>FeatSheet!C49</f>
        <v>xTechnique ( Perceive)</v>
      </c>
      <c r="BJ122" s="216"/>
      <c r="BK122" s="216"/>
      <c r="BL122" s="216"/>
      <c r="BM122" s="216"/>
      <c r="BN122" s="216"/>
      <c r="BO122" s="216"/>
      <c r="BP122" s="216"/>
      <c r="BQ122" s="216"/>
      <c r="BR122" s="216"/>
      <c r="BS122" s="216"/>
      <c r="BT122" s="216"/>
      <c r="BU122" s="216"/>
      <c r="BV122" s="216"/>
      <c r="BW122" s="216"/>
      <c r="BX122" s="216"/>
      <c r="BY122" s="208" t="str">
        <f>FeatSheet!I49</f>
        <v>N/A</v>
      </c>
      <c r="BZ122" s="208"/>
      <c r="CA122" s="208"/>
      <c r="CB122" s="208"/>
      <c r="CC122" s="209"/>
      <c r="CD122" s="222" t="str">
        <f>IF(AND(FeatSheet!G49=1,FeatSheet!D49=0)=TRUE,"",(CI122+CN122+CS122))</f>
        <v/>
      </c>
      <c r="CE122" s="222"/>
      <c r="CF122" s="222"/>
      <c r="CG122" s="222"/>
      <c r="CH122" s="203" t="s">
        <v>127</v>
      </c>
      <c r="CI122" s="202"/>
      <c r="CJ122" s="202"/>
      <c r="CK122" s="202"/>
      <c r="CL122" s="202"/>
      <c r="CM122" s="203" t="s">
        <v>128</v>
      </c>
      <c r="CN122" s="202">
        <f>ROUNDDOWN(FeatSheet!F49,0)</f>
        <v>0</v>
      </c>
      <c r="CO122" s="202"/>
      <c r="CP122" s="202"/>
      <c r="CQ122" s="202"/>
      <c r="CR122" s="203" t="s">
        <v>128</v>
      </c>
      <c r="CS122" s="204"/>
      <c r="CT122" s="204"/>
      <c r="CU122" s="204"/>
      <c r="CV122" s="204"/>
      <c r="CW122" s="84"/>
    </row>
    <row r="123" spans="1:104" ht="12.75" customHeight="1" x14ac:dyDescent="0.2">
      <c r="A123" s="82"/>
      <c r="B123" s="217">
        <v>0</v>
      </c>
      <c r="C123" s="217"/>
      <c r="D123" s="217"/>
      <c r="E123" s="217"/>
      <c r="F123" s="217"/>
      <c r="G123" s="217"/>
      <c r="H123" s="217"/>
      <c r="I123" s="218"/>
      <c r="J123" s="218"/>
      <c r="K123" s="218"/>
      <c r="L123" s="218"/>
      <c r="M123" s="218"/>
      <c r="N123" s="218"/>
      <c r="O123" s="218"/>
      <c r="P123" s="221">
        <v>0</v>
      </c>
      <c r="Q123" s="221"/>
      <c r="R123" s="221"/>
      <c r="S123" s="221"/>
      <c r="T123" s="221"/>
      <c r="U123" s="221"/>
      <c r="V123" s="221"/>
      <c r="W123" s="221"/>
      <c r="X123" s="221"/>
      <c r="Y123" s="221"/>
      <c r="Z123" s="214"/>
      <c r="AA123" s="214"/>
      <c r="AB123" s="214"/>
      <c r="AC123" s="214"/>
      <c r="AD123" s="214"/>
      <c r="AE123" s="214"/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83"/>
      <c r="BE123" s="83"/>
      <c r="BF123" s="83"/>
      <c r="BG123" s="207"/>
      <c r="BH123" s="207"/>
      <c r="BI123" s="216"/>
      <c r="BJ123" s="216"/>
      <c r="BK123" s="216"/>
      <c r="BL123" s="216"/>
      <c r="BM123" s="216"/>
      <c r="BN123" s="216"/>
      <c r="BO123" s="216"/>
      <c r="BP123" s="216"/>
      <c r="BQ123" s="216"/>
      <c r="BR123" s="216"/>
      <c r="BS123" s="216"/>
      <c r="BT123" s="216"/>
      <c r="BU123" s="216"/>
      <c r="BV123" s="216"/>
      <c r="BW123" s="216"/>
      <c r="BX123" s="216"/>
      <c r="BY123" s="208"/>
      <c r="BZ123" s="208"/>
      <c r="CA123" s="208"/>
      <c r="CB123" s="208"/>
      <c r="CC123" s="209"/>
      <c r="CD123" s="223"/>
      <c r="CE123" s="223"/>
      <c r="CF123" s="223"/>
      <c r="CG123" s="223"/>
      <c r="CH123" s="203"/>
      <c r="CI123" s="202"/>
      <c r="CJ123" s="202"/>
      <c r="CK123" s="202"/>
      <c r="CL123" s="202"/>
      <c r="CM123" s="203"/>
      <c r="CN123" s="202"/>
      <c r="CO123" s="202"/>
      <c r="CP123" s="202"/>
      <c r="CQ123" s="202"/>
      <c r="CR123" s="203"/>
      <c r="CS123" s="204"/>
      <c r="CT123" s="204"/>
      <c r="CU123" s="204"/>
      <c r="CV123" s="204"/>
      <c r="CW123" s="84"/>
      <c r="CZ123" s="71">
        <v>46</v>
      </c>
    </row>
    <row r="124" spans="1:104" ht="12.75" customHeight="1" x14ac:dyDescent="0.2">
      <c r="A124" s="82"/>
      <c r="B124" s="217"/>
      <c r="C124" s="217"/>
      <c r="D124" s="217"/>
      <c r="E124" s="217"/>
      <c r="F124" s="217"/>
      <c r="G124" s="217"/>
      <c r="H124" s="217"/>
      <c r="I124" s="218"/>
      <c r="J124" s="218"/>
      <c r="K124" s="218"/>
      <c r="L124" s="218"/>
      <c r="M124" s="218"/>
      <c r="N124" s="218"/>
      <c r="O124" s="218"/>
      <c r="P124" s="221"/>
      <c r="Q124" s="221"/>
      <c r="R124" s="221"/>
      <c r="S124" s="221"/>
      <c r="T124" s="221"/>
      <c r="U124" s="221"/>
      <c r="V124" s="221"/>
      <c r="W124" s="221"/>
      <c r="X124" s="221"/>
      <c r="Y124" s="221"/>
      <c r="Z124" s="214"/>
      <c r="AA124" s="214"/>
      <c r="AB124" s="214"/>
      <c r="AC124" s="214"/>
      <c r="AD124" s="214"/>
      <c r="AE124" s="214"/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83"/>
      <c r="BE124" s="83"/>
      <c r="BF124" s="83"/>
      <c r="BG124" s="207"/>
      <c r="BH124" s="207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  <c r="BS124" s="216"/>
      <c r="BT124" s="216"/>
      <c r="BU124" s="216"/>
      <c r="BV124" s="216"/>
      <c r="BW124" s="216"/>
      <c r="BX124" s="216"/>
      <c r="BY124" s="208"/>
      <c r="BZ124" s="208"/>
      <c r="CA124" s="208"/>
      <c r="CB124" s="208"/>
      <c r="CC124" s="209"/>
      <c r="CD124" s="223"/>
      <c r="CE124" s="223"/>
      <c r="CF124" s="223"/>
      <c r="CG124" s="223"/>
      <c r="CH124" s="203" t="s">
        <v>127</v>
      </c>
      <c r="CI124" s="202"/>
      <c r="CJ124" s="202"/>
      <c r="CK124" s="202"/>
      <c r="CL124" s="202"/>
      <c r="CM124" s="203" t="s">
        <v>128</v>
      </c>
      <c r="CN124" s="202">
        <f>ROUNDDOWN(FeatSheet!F50,0)</f>
        <v>0</v>
      </c>
      <c r="CO124" s="202"/>
      <c r="CP124" s="202"/>
      <c r="CQ124" s="202"/>
      <c r="CR124" s="203" t="s">
        <v>128</v>
      </c>
      <c r="CS124" s="204"/>
      <c r="CT124" s="204"/>
      <c r="CU124" s="204"/>
      <c r="CV124" s="204"/>
      <c r="CW124" s="84"/>
    </row>
    <row r="125" spans="1:104" ht="13.5" customHeight="1" x14ac:dyDescent="0.2">
      <c r="A125" s="82"/>
      <c r="B125" s="217"/>
      <c r="C125" s="217"/>
      <c r="D125" s="217"/>
      <c r="E125" s="217"/>
      <c r="F125" s="217"/>
      <c r="G125" s="217"/>
      <c r="H125" s="217"/>
      <c r="I125" s="218"/>
      <c r="J125" s="218"/>
      <c r="K125" s="218"/>
      <c r="L125" s="218"/>
      <c r="M125" s="218"/>
      <c r="N125" s="218"/>
      <c r="O125" s="218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14"/>
      <c r="AA125" s="214"/>
      <c r="AB125" s="214"/>
      <c r="AC125" s="214"/>
      <c r="AD125" s="214"/>
      <c r="AE125" s="214"/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83"/>
      <c r="BE125" s="83"/>
      <c r="BF125" s="83"/>
      <c r="BG125" s="207"/>
      <c r="BH125" s="207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  <c r="BS125" s="216"/>
      <c r="BT125" s="216"/>
      <c r="BU125" s="216"/>
      <c r="BV125" s="216"/>
      <c r="BW125" s="216"/>
      <c r="BX125" s="216"/>
      <c r="BY125" s="208"/>
      <c r="BZ125" s="208"/>
      <c r="CA125" s="208"/>
      <c r="CB125" s="208"/>
      <c r="CC125" s="209"/>
      <c r="CD125" s="223"/>
      <c r="CE125" s="223"/>
      <c r="CF125" s="223"/>
      <c r="CG125" s="223"/>
      <c r="CH125" s="203"/>
      <c r="CI125" s="202"/>
      <c r="CJ125" s="202"/>
      <c r="CK125" s="202"/>
      <c r="CL125" s="202"/>
      <c r="CM125" s="203"/>
      <c r="CN125" s="202"/>
      <c r="CO125" s="202"/>
      <c r="CP125" s="202"/>
      <c r="CQ125" s="202"/>
      <c r="CR125" s="203"/>
      <c r="CS125" s="204"/>
      <c r="CT125" s="204"/>
      <c r="CU125" s="204"/>
      <c r="CV125" s="204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07"/>
      <c r="BH126" s="207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  <c r="BS126" s="216"/>
      <c r="BT126" s="216"/>
      <c r="BU126" s="216"/>
      <c r="BV126" s="216"/>
      <c r="BW126" s="216"/>
      <c r="BX126" s="216"/>
      <c r="BY126" s="208"/>
      <c r="BZ126" s="208"/>
      <c r="CA126" s="208"/>
      <c r="CB126" s="208"/>
      <c r="CC126" s="209"/>
      <c r="CD126" s="210"/>
      <c r="CE126" s="210"/>
      <c r="CF126" s="210"/>
      <c r="CG126" s="210"/>
      <c r="CH126" s="203" t="s">
        <v>127</v>
      </c>
      <c r="CI126" s="204"/>
      <c r="CJ126" s="204"/>
      <c r="CK126" s="204"/>
      <c r="CL126" s="204"/>
      <c r="CM126" s="203" t="s">
        <v>128</v>
      </c>
      <c r="CN126" s="202"/>
      <c r="CO126" s="202"/>
      <c r="CP126" s="202"/>
      <c r="CQ126" s="202"/>
      <c r="CR126" s="203" t="s">
        <v>128</v>
      </c>
      <c r="CS126" s="204"/>
      <c r="CT126" s="204"/>
      <c r="CU126" s="204"/>
      <c r="CV126" s="204"/>
      <c r="CW126" s="84"/>
    </row>
    <row r="127" spans="1:104" ht="12.75" customHeight="1" x14ac:dyDescent="0.2">
      <c r="A127" s="82"/>
      <c r="B127" s="219" t="s">
        <v>178</v>
      </c>
      <c r="C127" s="219"/>
      <c r="D127" s="219"/>
      <c r="E127" s="219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07"/>
      <c r="BH127" s="207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  <c r="BS127" s="216"/>
      <c r="BT127" s="216"/>
      <c r="BU127" s="216"/>
      <c r="BV127" s="216"/>
      <c r="BW127" s="216"/>
      <c r="BX127" s="216"/>
      <c r="BY127" s="208"/>
      <c r="BZ127" s="208"/>
      <c r="CA127" s="208"/>
      <c r="CB127" s="208"/>
      <c r="CC127" s="209"/>
      <c r="CD127" s="210"/>
      <c r="CE127" s="210"/>
      <c r="CF127" s="210"/>
      <c r="CG127" s="210"/>
      <c r="CH127" s="203"/>
      <c r="CI127" s="204"/>
      <c r="CJ127" s="204"/>
      <c r="CK127" s="204"/>
      <c r="CL127" s="204"/>
      <c r="CM127" s="203"/>
      <c r="CN127" s="202"/>
      <c r="CO127" s="202"/>
      <c r="CP127" s="202"/>
      <c r="CQ127" s="202"/>
      <c r="CR127" s="203"/>
      <c r="CS127" s="204"/>
      <c r="CT127" s="204"/>
      <c r="CU127" s="204"/>
      <c r="CV127" s="204"/>
      <c r="CW127" s="84"/>
      <c r="CZ127" s="71">
        <v>48</v>
      </c>
    </row>
    <row r="128" spans="1:104" ht="12.75" customHeight="1" x14ac:dyDescent="0.2">
      <c r="A128" s="82"/>
      <c r="B128" s="219"/>
      <c r="C128" s="219"/>
      <c r="D128" s="219"/>
      <c r="E128" s="219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20" t="s">
        <v>131</v>
      </c>
      <c r="T128" s="220"/>
      <c r="U128" s="220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/>
      <c r="AF128" s="220"/>
      <c r="AG128" s="220"/>
      <c r="AH128" s="220" t="s">
        <v>111</v>
      </c>
      <c r="AI128" s="220"/>
      <c r="AJ128" s="220"/>
      <c r="AK128" s="220"/>
      <c r="AL128" s="220"/>
      <c r="AM128" s="220"/>
      <c r="AN128" s="220" t="s">
        <v>177</v>
      </c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83"/>
      <c r="BE128" s="83"/>
      <c r="BF128" s="83"/>
      <c r="BG128" s="207"/>
      <c r="BH128" s="207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  <c r="BS128" s="216"/>
      <c r="BT128" s="216"/>
      <c r="BU128" s="216"/>
      <c r="BV128" s="216"/>
      <c r="BW128" s="216"/>
      <c r="BX128" s="216"/>
      <c r="BY128" s="208"/>
      <c r="BZ128" s="208"/>
      <c r="CA128" s="208"/>
      <c r="CB128" s="208"/>
      <c r="CC128" s="209"/>
      <c r="CD128" s="210"/>
      <c r="CE128" s="210"/>
      <c r="CF128" s="210"/>
      <c r="CG128" s="210"/>
      <c r="CH128" s="203" t="s">
        <v>127</v>
      </c>
      <c r="CI128" s="204"/>
      <c r="CJ128" s="204"/>
      <c r="CK128" s="204"/>
      <c r="CL128" s="204"/>
      <c r="CM128" s="203" t="s">
        <v>128</v>
      </c>
      <c r="CN128" s="202"/>
      <c r="CO128" s="202"/>
      <c r="CP128" s="202"/>
      <c r="CQ128" s="202"/>
      <c r="CR128" s="203" t="s">
        <v>128</v>
      </c>
      <c r="CS128" s="204"/>
      <c r="CT128" s="204"/>
      <c r="CU128" s="204"/>
      <c r="CV128" s="204"/>
      <c r="CW128" s="84"/>
    </row>
    <row r="129" spans="1:104" ht="13.5" customHeight="1" x14ac:dyDescent="0.2">
      <c r="A129" s="82"/>
      <c r="B129" s="205" t="s">
        <v>176</v>
      </c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6">
        <v>0</v>
      </c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21"/>
      <c r="AI129" s="221"/>
      <c r="AJ129" s="221"/>
      <c r="AK129" s="221"/>
      <c r="AL129" s="221"/>
      <c r="AM129" s="221"/>
      <c r="AN129" s="217">
        <v>0</v>
      </c>
      <c r="AO129" s="217"/>
      <c r="AP129" s="217"/>
      <c r="AQ129" s="217"/>
      <c r="AR129" s="217"/>
      <c r="AS129" s="217"/>
      <c r="AT129" s="217"/>
      <c r="AU129" s="217"/>
      <c r="AV129" s="218"/>
      <c r="AW129" s="218"/>
      <c r="AX129" s="218"/>
      <c r="AY129" s="218"/>
      <c r="AZ129" s="218"/>
      <c r="BA129" s="218"/>
      <c r="BB129" s="218"/>
      <c r="BC129" s="218"/>
      <c r="BD129" s="83"/>
      <c r="BE129" s="83"/>
      <c r="BF129" s="83"/>
      <c r="BG129" s="207"/>
      <c r="BH129" s="207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  <c r="BS129" s="216"/>
      <c r="BT129" s="216"/>
      <c r="BU129" s="216"/>
      <c r="BV129" s="216"/>
      <c r="BW129" s="216"/>
      <c r="BX129" s="216"/>
      <c r="BY129" s="208"/>
      <c r="BZ129" s="208"/>
      <c r="CA129" s="208"/>
      <c r="CB129" s="208"/>
      <c r="CC129" s="209"/>
      <c r="CD129" s="210"/>
      <c r="CE129" s="210"/>
      <c r="CF129" s="210"/>
      <c r="CG129" s="210"/>
      <c r="CH129" s="203"/>
      <c r="CI129" s="204"/>
      <c r="CJ129" s="204"/>
      <c r="CK129" s="204"/>
      <c r="CL129" s="204"/>
      <c r="CM129" s="203"/>
      <c r="CN129" s="202"/>
      <c r="CO129" s="202"/>
      <c r="CP129" s="202"/>
      <c r="CQ129" s="202"/>
      <c r="CR129" s="203"/>
      <c r="CS129" s="204"/>
      <c r="CT129" s="204"/>
      <c r="CU129" s="204"/>
      <c r="CV129" s="204"/>
      <c r="CW129" s="84"/>
      <c r="CZ129" s="71">
        <v>49</v>
      </c>
    </row>
    <row r="130" spans="1:104" ht="12.75" customHeight="1" x14ac:dyDescent="0.2">
      <c r="A130" s="82"/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21"/>
      <c r="AI130" s="221"/>
      <c r="AJ130" s="221"/>
      <c r="AK130" s="221"/>
      <c r="AL130" s="221"/>
      <c r="AM130" s="221"/>
      <c r="AN130" s="217"/>
      <c r="AO130" s="217"/>
      <c r="AP130" s="217"/>
      <c r="AQ130" s="217"/>
      <c r="AR130" s="217"/>
      <c r="AS130" s="217"/>
      <c r="AT130" s="217"/>
      <c r="AU130" s="217"/>
      <c r="AV130" s="218"/>
      <c r="AW130" s="218"/>
      <c r="AX130" s="218"/>
      <c r="AY130" s="218"/>
      <c r="AZ130" s="218"/>
      <c r="BA130" s="218"/>
      <c r="BB130" s="218"/>
      <c r="BC130" s="218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21"/>
      <c r="AI131" s="221"/>
      <c r="AJ131" s="221"/>
      <c r="AK131" s="221"/>
      <c r="AL131" s="221"/>
      <c r="AM131" s="221"/>
      <c r="AN131" s="217"/>
      <c r="AO131" s="217"/>
      <c r="AP131" s="217"/>
      <c r="AQ131" s="217"/>
      <c r="AR131" s="217"/>
      <c r="AS131" s="217"/>
      <c r="AT131" s="217"/>
      <c r="AU131" s="217"/>
      <c r="AV131" s="218"/>
      <c r="AW131" s="218"/>
      <c r="AX131" s="218"/>
      <c r="AY131" s="218"/>
      <c r="AZ131" s="218"/>
      <c r="BA131" s="218"/>
      <c r="BB131" s="218"/>
      <c r="BC131" s="218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13" t="s">
        <v>173</v>
      </c>
      <c r="C132" s="213"/>
      <c r="D132" s="213"/>
      <c r="E132" s="213"/>
      <c r="F132" s="213"/>
      <c r="G132" s="213"/>
      <c r="H132" s="213"/>
      <c r="I132" s="213"/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/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14"/>
      <c r="C133" s="214"/>
      <c r="D133" s="214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214"/>
      <c r="T133" s="214"/>
      <c r="U133" s="214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/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14"/>
      <c r="C134" s="214"/>
      <c r="D134" s="214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214"/>
      <c r="T134" s="214"/>
      <c r="U134" s="214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/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83"/>
      <c r="BE134" s="83"/>
      <c r="BF134" s="83"/>
      <c r="BG134" s="215" t="s">
        <v>241</v>
      </c>
      <c r="BH134" s="215"/>
      <c r="BI134" s="215"/>
      <c r="BJ134" s="215"/>
      <c r="BK134" s="215"/>
      <c r="BL134" s="215"/>
      <c r="BM134" s="215"/>
      <c r="BN134" s="215"/>
      <c r="BO134" s="215"/>
      <c r="BP134" s="215"/>
      <c r="BQ134" s="215"/>
      <c r="BR134" s="215"/>
      <c r="BS134" s="215"/>
      <c r="BT134" s="215"/>
      <c r="BU134" s="215"/>
      <c r="BV134" s="215"/>
      <c r="BW134" s="215"/>
      <c r="BX134" s="215"/>
      <c r="BY134" s="215"/>
      <c r="BZ134" s="215"/>
      <c r="CA134" s="215"/>
      <c r="CB134" s="215"/>
      <c r="CC134" s="215"/>
      <c r="CD134" s="215"/>
      <c r="CE134" s="215"/>
      <c r="CF134" s="215"/>
      <c r="CG134" s="215"/>
      <c r="CH134" s="215"/>
      <c r="CI134" s="215"/>
      <c r="CJ134" s="215"/>
      <c r="CK134" s="215"/>
      <c r="CL134" s="215"/>
      <c r="CM134" s="215"/>
      <c r="CN134" s="215"/>
      <c r="CO134" s="215"/>
      <c r="CP134" s="215"/>
      <c r="CQ134" s="215"/>
      <c r="CR134" s="215"/>
      <c r="CS134" s="215"/>
      <c r="CT134" s="215"/>
      <c r="CU134" s="215"/>
      <c r="CV134" s="215"/>
      <c r="CW134" s="84"/>
    </row>
    <row r="135" spans="1:104" ht="13.5" customHeight="1" x14ac:dyDescent="0.2">
      <c r="A135" s="82"/>
      <c r="B135" s="214"/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214"/>
      <c r="T135" s="214"/>
      <c r="U135" s="214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/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83"/>
      <c r="BE135" s="83"/>
      <c r="BF135" s="83"/>
      <c r="BG135" s="215"/>
      <c r="BH135" s="215"/>
      <c r="BI135" s="215"/>
      <c r="BJ135" s="215"/>
      <c r="BK135" s="215"/>
      <c r="BL135" s="215"/>
      <c r="BM135" s="215"/>
      <c r="BN135" s="215"/>
      <c r="BO135" s="215"/>
      <c r="BP135" s="215"/>
      <c r="BQ135" s="215"/>
      <c r="BR135" s="215"/>
      <c r="BS135" s="215"/>
      <c r="BT135" s="215"/>
      <c r="BU135" s="215"/>
      <c r="BV135" s="215"/>
      <c r="BW135" s="215"/>
      <c r="BX135" s="215"/>
      <c r="BY135" s="215"/>
      <c r="BZ135" s="215"/>
      <c r="CA135" s="215"/>
      <c r="CB135" s="215"/>
      <c r="CC135" s="215"/>
      <c r="CD135" s="215"/>
      <c r="CE135" s="215"/>
      <c r="CF135" s="215"/>
      <c r="CG135" s="215"/>
      <c r="CH135" s="215"/>
      <c r="CI135" s="215"/>
      <c r="CJ135" s="215"/>
      <c r="CK135" s="215"/>
      <c r="CL135" s="215"/>
      <c r="CM135" s="215"/>
      <c r="CN135" s="215"/>
      <c r="CO135" s="215"/>
      <c r="CP135" s="215"/>
      <c r="CQ135" s="215"/>
      <c r="CR135" s="215"/>
      <c r="CS135" s="215"/>
      <c r="CT135" s="215"/>
      <c r="CU135" s="215"/>
      <c r="CV135" s="215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15" t="s">
        <v>240</v>
      </c>
      <c r="BH136" s="215"/>
      <c r="BI136" s="215"/>
      <c r="BJ136" s="215"/>
      <c r="BK136" s="215"/>
      <c r="BL136" s="215"/>
      <c r="BM136" s="215"/>
      <c r="BN136" s="215"/>
      <c r="BO136" s="215"/>
      <c r="BP136" s="215"/>
      <c r="BQ136" s="215"/>
      <c r="BR136" s="215"/>
      <c r="BS136" s="215"/>
      <c r="BT136" s="215"/>
      <c r="BU136" s="215"/>
      <c r="BV136" s="215"/>
      <c r="BW136" s="215"/>
      <c r="BX136" s="215"/>
      <c r="BY136" s="215"/>
      <c r="BZ136" s="215"/>
      <c r="CA136" s="215"/>
      <c r="CB136" s="215"/>
      <c r="CC136" s="215"/>
      <c r="CD136" s="215"/>
      <c r="CE136" s="215"/>
      <c r="CF136" s="215"/>
      <c r="CG136" s="215"/>
      <c r="CH136" s="215"/>
      <c r="CI136" s="215"/>
      <c r="CJ136" s="215"/>
      <c r="CK136" s="215"/>
      <c r="CL136" s="215"/>
      <c r="CM136" s="215"/>
      <c r="CN136" s="215"/>
      <c r="CO136" s="215"/>
      <c r="CP136" s="215"/>
      <c r="CQ136" s="215"/>
      <c r="CR136" s="215"/>
      <c r="CS136" s="215"/>
      <c r="CT136" s="215"/>
      <c r="CU136" s="215"/>
      <c r="CV136" s="215"/>
      <c r="CW136" s="84"/>
    </row>
    <row r="137" spans="1:104" ht="12.75" customHeight="1" x14ac:dyDescent="0.2">
      <c r="A137" s="82"/>
      <c r="BD137" s="83"/>
      <c r="BE137" s="83"/>
      <c r="BF137" s="83"/>
      <c r="BG137" s="215"/>
      <c r="BH137" s="215"/>
      <c r="BI137" s="215"/>
      <c r="BJ137" s="215"/>
      <c r="BK137" s="215"/>
      <c r="BL137" s="215"/>
      <c r="BM137" s="215"/>
      <c r="BN137" s="215"/>
      <c r="BO137" s="215"/>
      <c r="BP137" s="215"/>
      <c r="BQ137" s="215"/>
      <c r="BR137" s="215"/>
      <c r="BS137" s="215"/>
      <c r="BT137" s="215"/>
      <c r="BU137" s="215"/>
      <c r="BV137" s="215"/>
      <c r="BW137" s="215"/>
      <c r="BX137" s="215"/>
      <c r="BY137" s="215"/>
      <c r="BZ137" s="215"/>
      <c r="CA137" s="215"/>
      <c r="CB137" s="215"/>
      <c r="CC137" s="215"/>
      <c r="CD137" s="215"/>
      <c r="CE137" s="215"/>
      <c r="CF137" s="215"/>
      <c r="CG137" s="215"/>
      <c r="CH137" s="215"/>
      <c r="CI137" s="215"/>
      <c r="CJ137" s="215"/>
      <c r="CK137" s="215"/>
      <c r="CL137" s="215"/>
      <c r="CM137" s="215"/>
      <c r="CN137" s="215"/>
      <c r="CO137" s="215"/>
      <c r="CP137" s="215"/>
      <c r="CQ137" s="215"/>
      <c r="CR137" s="215"/>
      <c r="CS137" s="215"/>
      <c r="CT137" s="215"/>
      <c r="CU137" s="215"/>
      <c r="CV137" s="215"/>
      <c r="CW137" s="84"/>
    </row>
    <row r="138" spans="1:104" ht="27" x14ac:dyDescent="0.35">
      <c r="A138" s="82"/>
      <c r="B138" s="102"/>
      <c r="N138" s="211"/>
      <c r="O138" s="211"/>
      <c r="P138" s="211"/>
      <c r="Q138" s="211"/>
      <c r="R138" s="211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12" t="str">
        <f>FeatSheet!AE3</f>
        <v xml:space="preserve">Acrobatics* 14, Appraise 0, Climb/Jump* 13, Craft ( Tools ) 5, Craft ( B ) 0, Craft ( C ) 0, Craft ( D ) 0, Deception 10, Diplomacy 5, Disable Device 10, Disguise 0, Escape Artist* 9, Forgery 0, Heal 1, KnowE4200 ( Behavior Sci) 9, Perception 11, Perform 0, Ride 3, Search 0, Sense Motive 8, Sleight of Hand * 10, Stealth* 13, Swim 3, Urban Lore 0, Use Rope 8, Wilderness Lore 6, </v>
      </c>
      <c r="J147" s="212"/>
      <c r="K147" s="212"/>
      <c r="L147" s="212"/>
      <c r="M147" s="212"/>
      <c r="N147" s="212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</row>
    <row r="148" spans="9:75" x14ac:dyDescent="0.2">
      <c r="I148" s="212"/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</row>
    <row r="149" spans="9:75" x14ac:dyDescent="0.2">
      <c r="I149" s="212"/>
      <c r="J149" s="212"/>
      <c r="K149" s="212"/>
      <c r="L149" s="212"/>
      <c r="M149" s="212"/>
      <c r="N149" s="212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</row>
    <row r="150" spans="9:75" x14ac:dyDescent="0.2">
      <c r="I150" s="212"/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</row>
    <row r="151" spans="9:75" x14ac:dyDescent="0.2">
      <c r="I151" s="212"/>
      <c r="J151" s="212"/>
      <c r="K151" s="212"/>
      <c r="L151" s="212"/>
      <c r="M151" s="212"/>
      <c r="N151" s="212"/>
      <c r="O151" s="212"/>
      <c r="P151" s="212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/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  <c r="BI151" s="212"/>
      <c r="BJ151" s="212"/>
      <c r="BK151" s="212"/>
      <c r="BL151" s="212"/>
      <c r="BM151" s="212"/>
      <c r="BN151" s="212"/>
      <c r="BO151" s="212"/>
      <c r="BP151" s="212"/>
      <c r="BQ151" s="212"/>
      <c r="BR151" s="212"/>
      <c r="BS151" s="212"/>
      <c r="BT151" s="212"/>
      <c r="BU151" s="212"/>
      <c r="BV151" s="212"/>
      <c r="BW151" s="212"/>
    </row>
    <row r="152" spans="9:75" x14ac:dyDescent="0.2">
      <c r="I152" s="212"/>
      <c r="J152" s="212"/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/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  <c r="BI152" s="212"/>
      <c r="BJ152" s="212"/>
      <c r="BK152" s="212"/>
      <c r="BL152" s="212"/>
      <c r="BM152" s="212"/>
      <c r="BN152" s="212"/>
      <c r="BO152" s="212"/>
      <c r="BP152" s="212"/>
      <c r="BQ152" s="212"/>
      <c r="BR152" s="212"/>
      <c r="BS152" s="212"/>
      <c r="BT152" s="212"/>
      <c r="BU152" s="212"/>
      <c r="BV152" s="212"/>
      <c r="BW152" s="212"/>
    </row>
    <row r="153" spans="9:75" x14ac:dyDescent="0.2">
      <c r="I153" s="212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/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  <c r="BI153" s="212"/>
      <c r="BJ153" s="212"/>
      <c r="BK153" s="212"/>
      <c r="BL153" s="212"/>
      <c r="BM153" s="212"/>
      <c r="BN153" s="212"/>
      <c r="BO153" s="212"/>
      <c r="BP153" s="212"/>
      <c r="BQ153" s="212"/>
      <c r="BR153" s="212"/>
      <c r="BS153" s="212"/>
      <c r="BT153" s="212"/>
      <c r="BU153" s="212"/>
      <c r="BV153" s="212"/>
      <c r="BW153" s="212"/>
    </row>
    <row r="154" spans="9:75" x14ac:dyDescent="0.2">
      <c r="I154" s="212"/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  <c r="BI154" s="212"/>
      <c r="BJ154" s="212"/>
      <c r="BK154" s="212"/>
      <c r="BL154" s="212"/>
      <c r="BM154" s="212"/>
      <c r="BN154" s="212"/>
      <c r="BO154" s="212"/>
      <c r="BP154" s="212"/>
      <c r="BQ154" s="212"/>
      <c r="BR154" s="212"/>
      <c r="BS154" s="212"/>
      <c r="BT154" s="212"/>
      <c r="BU154" s="212"/>
      <c r="BV154" s="212"/>
      <c r="BW154" s="212"/>
    </row>
    <row r="155" spans="9:75" x14ac:dyDescent="0.2">
      <c r="I155" s="212"/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  <c r="BI155" s="212"/>
      <c r="BJ155" s="212"/>
      <c r="BK155" s="212"/>
      <c r="BL155" s="212"/>
      <c r="BM155" s="212"/>
      <c r="BN155" s="212"/>
      <c r="BO155" s="212"/>
      <c r="BP155" s="212"/>
      <c r="BQ155" s="212"/>
      <c r="BR155" s="212"/>
      <c r="BS155" s="212"/>
      <c r="BT155" s="212"/>
      <c r="BU155" s="212"/>
      <c r="BV155" s="212"/>
      <c r="BW155" s="212"/>
    </row>
    <row r="156" spans="9:75" x14ac:dyDescent="0.2">
      <c r="I156" s="212"/>
      <c r="J156" s="212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  <c r="BI156" s="212"/>
      <c r="BJ156" s="212"/>
      <c r="BK156" s="212"/>
      <c r="BL156" s="212"/>
      <c r="BM156" s="212"/>
      <c r="BN156" s="212"/>
      <c r="BO156" s="212"/>
      <c r="BP156" s="212"/>
      <c r="BQ156" s="212"/>
      <c r="BR156" s="212"/>
      <c r="BS156" s="212"/>
      <c r="BT156" s="212"/>
      <c r="BU156" s="212"/>
      <c r="BV156" s="212"/>
      <c r="BW156" s="212"/>
    </row>
    <row r="157" spans="9:75" x14ac:dyDescent="0.2">
      <c r="I157" s="212"/>
      <c r="J157" s="212"/>
      <c r="K157" s="212"/>
      <c r="L157" s="212"/>
      <c r="M157" s="212"/>
      <c r="N157" s="212"/>
      <c r="O157" s="212"/>
      <c r="P157" s="212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/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  <c r="BI157" s="212"/>
      <c r="BJ157" s="212"/>
      <c r="BK157" s="212"/>
      <c r="BL157" s="212"/>
      <c r="BM157" s="212"/>
      <c r="BN157" s="212"/>
      <c r="BO157" s="212"/>
      <c r="BP157" s="212"/>
      <c r="BQ157" s="212"/>
      <c r="BR157" s="212"/>
      <c r="BS157" s="212"/>
      <c r="BT157" s="212"/>
      <c r="BU157" s="212"/>
      <c r="BV157" s="212"/>
      <c r="BW157" s="212"/>
    </row>
    <row r="158" spans="9:75" x14ac:dyDescent="0.2">
      <c r="I158" s="212"/>
      <c r="J158" s="212"/>
      <c r="K158" s="212"/>
      <c r="L158" s="212"/>
      <c r="M158" s="212"/>
      <c r="N158" s="212"/>
      <c r="O158" s="212"/>
      <c r="P158" s="212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/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  <c r="BI158" s="212"/>
      <c r="BJ158" s="212"/>
      <c r="BK158" s="212"/>
      <c r="BL158" s="212"/>
      <c r="BM158" s="212"/>
      <c r="BN158" s="212"/>
      <c r="BO158" s="212"/>
      <c r="BP158" s="212"/>
      <c r="BQ158" s="212"/>
      <c r="BR158" s="212"/>
      <c r="BS158" s="212"/>
      <c r="BT158" s="212"/>
      <c r="BU158" s="212"/>
      <c r="BV158" s="212"/>
      <c r="BW158" s="212"/>
    </row>
    <row r="159" spans="9:75" x14ac:dyDescent="0.2">
      <c r="I159" s="212"/>
      <c r="J159" s="212"/>
      <c r="K159" s="212"/>
      <c r="L159" s="212"/>
      <c r="M159" s="212"/>
      <c r="N159" s="212"/>
      <c r="O159" s="212"/>
      <c r="P159" s="212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/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  <c r="BI159" s="212"/>
      <c r="BJ159" s="212"/>
      <c r="BK159" s="212"/>
      <c r="BL159" s="212"/>
      <c r="BM159" s="212"/>
      <c r="BN159" s="212"/>
      <c r="BO159" s="212"/>
      <c r="BP159" s="212"/>
      <c r="BQ159" s="212"/>
      <c r="BR159" s="212"/>
      <c r="BS159" s="212"/>
      <c r="BT159" s="212"/>
      <c r="BU159" s="212"/>
      <c r="BV159" s="212"/>
      <c r="BW159" s="212"/>
    </row>
    <row r="160" spans="9:75" x14ac:dyDescent="0.2">
      <c r="I160" s="212"/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/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  <c r="BI160" s="212"/>
      <c r="BJ160" s="212"/>
      <c r="BK160" s="212"/>
      <c r="BL160" s="212"/>
      <c r="BM160" s="212"/>
      <c r="BN160" s="212"/>
      <c r="BO160" s="212"/>
      <c r="BP160" s="212"/>
      <c r="BQ160" s="212"/>
      <c r="BR160" s="212"/>
      <c r="BS160" s="212"/>
      <c r="BT160" s="212"/>
      <c r="BU160" s="212"/>
      <c r="BV160" s="212"/>
      <c r="BW160" s="212"/>
    </row>
    <row r="161" spans="9:75" x14ac:dyDescent="0.2">
      <c r="I161" s="212"/>
      <c r="J161" s="212"/>
      <c r="K161" s="212"/>
      <c r="L161" s="212"/>
      <c r="M161" s="212"/>
      <c r="N161" s="212"/>
      <c r="O161" s="212"/>
      <c r="P161" s="212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/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  <c r="BI161" s="212"/>
      <c r="BJ161" s="212"/>
      <c r="BK161" s="212"/>
      <c r="BL161" s="212"/>
      <c r="BM161" s="212"/>
      <c r="BN161" s="212"/>
      <c r="BO161" s="212"/>
      <c r="BP161" s="212"/>
      <c r="BQ161" s="212"/>
      <c r="BR161" s="212"/>
      <c r="BS161" s="212"/>
      <c r="BT161" s="212"/>
      <c r="BU161" s="212"/>
      <c r="BV161" s="212"/>
      <c r="BW161" s="212"/>
    </row>
    <row r="162" spans="9:75" x14ac:dyDescent="0.2">
      <c r="I162" s="212"/>
      <c r="J162" s="212"/>
      <c r="K162" s="212"/>
      <c r="L162" s="212"/>
      <c r="M162" s="212"/>
      <c r="N162" s="212"/>
      <c r="O162" s="212"/>
      <c r="P162" s="212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/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  <c r="BI162" s="212"/>
      <c r="BJ162" s="212"/>
      <c r="BK162" s="212"/>
      <c r="BL162" s="212"/>
      <c r="BM162" s="212"/>
      <c r="BN162" s="212"/>
      <c r="BO162" s="212"/>
      <c r="BP162" s="212"/>
      <c r="BQ162" s="212"/>
      <c r="BR162" s="212"/>
      <c r="BS162" s="212"/>
      <c r="BT162" s="212"/>
      <c r="BU162" s="212"/>
      <c r="BV162" s="212"/>
      <c r="BW162" s="212"/>
    </row>
    <row r="163" spans="9:75" x14ac:dyDescent="0.2">
      <c r="I163" s="212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/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  <c r="BI163" s="212"/>
      <c r="BJ163" s="212"/>
      <c r="BK163" s="212"/>
      <c r="BL163" s="212"/>
      <c r="BM163" s="212"/>
      <c r="BN163" s="212"/>
      <c r="BO163" s="212"/>
      <c r="BP163" s="212"/>
      <c r="BQ163" s="212"/>
      <c r="BR163" s="212"/>
      <c r="BS163" s="212"/>
      <c r="BT163" s="212"/>
      <c r="BU163" s="212"/>
      <c r="BV163" s="212"/>
      <c r="BW163" s="212"/>
    </row>
    <row r="164" spans="9:75" x14ac:dyDescent="0.2">
      <c r="I164" s="212"/>
      <c r="J164" s="212"/>
      <c r="K164" s="212"/>
      <c r="L164" s="212"/>
      <c r="M164" s="212"/>
      <c r="N164" s="212"/>
      <c r="O164" s="212"/>
      <c r="P164" s="212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/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  <c r="BI164" s="212"/>
      <c r="BJ164" s="212"/>
      <c r="BK164" s="212"/>
      <c r="BL164" s="212"/>
      <c r="BM164" s="212"/>
      <c r="BN164" s="212"/>
      <c r="BO164" s="212"/>
      <c r="BP164" s="212"/>
      <c r="BQ164" s="212"/>
      <c r="BR164" s="212"/>
      <c r="BS164" s="212"/>
      <c r="BT164" s="212"/>
      <c r="BU164" s="212"/>
      <c r="BV164" s="212"/>
      <c r="BW164" s="212"/>
    </row>
    <row r="165" spans="9:75" x14ac:dyDescent="0.2">
      <c r="I165" s="212"/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/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  <c r="BI165" s="212"/>
      <c r="BJ165" s="212"/>
      <c r="BK165" s="212"/>
      <c r="BL165" s="212"/>
      <c r="BM165" s="212"/>
      <c r="BN165" s="212"/>
      <c r="BO165" s="212"/>
      <c r="BP165" s="212"/>
      <c r="BQ165" s="212"/>
      <c r="BR165" s="212"/>
      <c r="BS165" s="212"/>
      <c r="BT165" s="212"/>
      <c r="BU165" s="212"/>
      <c r="BV165" s="212"/>
      <c r="BW165" s="212"/>
    </row>
    <row r="166" spans="9:75" x14ac:dyDescent="0.2">
      <c r="I166" s="212"/>
      <c r="J166" s="212"/>
      <c r="K166" s="212"/>
      <c r="L166" s="212"/>
      <c r="M166" s="212"/>
      <c r="N166" s="212"/>
      <c r="O166" s="212"/>
      <c r="P166" s="212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/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  <c r="BI166" s="212"/>
      <c r="BJ166" s="212"/>
      <c r="BK166" s="212"/>
      <c r="BL166" s="212"/>
      <c r="BM166" s="212"/>
      <c r="BN166" s="212"/>
      <c r="BO166" s="212"/>
      <c r="BP166" s="212"/>
      <c r="BQ166" s="212"/>
      <c r="BR166" s="212"/>
      <c r="BS166" s="212"/>
      <c r="BT166" s="212"/>
      <c r="BU166" s="212"/>
      <c r="BV166" s="212"/>
      <c r="BW166" s="212"/>
    </row>
    <row r="167" spans="9:75" x14ac:dyDescent="0.2">
      <c r="I167" s="212"/>
      <c r="J167" s="212"/>
      <c r="K167" s="212"/>
      <c r="L167" s="212"/>
      <c r="M167" s="212"/>
      <c r="N167" s="212"/>
      <c r="O167" s="212"/>
      <c r="P167" s="212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/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  <c r="BI167" s="212"/>
      <c r="BJ167" s="212"/>
      <c r="BK167" s="212"/>
      <c r="BL167" s="212"/>
      <c r="BM167" s="212"/>
      <c r="BN167" s="212"/>
      <c r="BO167" s="212"/>
      <c r="BP167" s="212"/>
      <c r="BQ167" s="212"/>
      <c r="BR167" s="212"/>
      <c r="BS167" s="212"/>
      <c r="BT167" s="212"/>
      <c r="BU167" s="212"/>
      <c r="BV167" s="212"/>
      <c r="BW167" s="212"/>
    </row>
    <row r="168" spans="9:75" x14ac:dyDescent="0.2">
      <c r="I168" s="212"/>
      <c r="J168" s="212"/>
      <c r="K168" s="212"/>
      <c r="L168" s="212"/>
      <c r="M168" s="212"/>
      <c r="N168" s="212"/>
      <c r="O168" s="212"/>
      <c r="P168" s="212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  <c r="BI168" s="212"/>
      <c r="BJ168" s="212"/>
      <c r="BK168" s="212"/>
      <c r="BL168" s="212"/>
      <c r="BM168" s="212"/>
      <c r="BN168" s="212"/>
      <c r="BO168" s="212"/>
      <c r="BP168" s="212"/>
      <c r="BQ168" s="212"/>
      <c r="BR168" s="212"/>
      <c r="BS168" s="212"/>
      <c r="BT168" s="212"/>
      <c r="BU168" s="212"/>
      <c r="BV168" s="212"/>
      <c r="BW168" s="212"/>
    </row>
    <row r="169" spans="9:75" x14ac:dyDescent="0.2">
      <c r="I169" s="212"/>
      <c r="J169" s="212"/>
      <c r="K169" s="212"/>
      <c r="L169" s="212"/>
      <c r="M169" s="212"/>
      <c r="N169" s="212"/>
      <c r="O169" s="212"/>
      <c r="P169" s="212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/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  <c r="BI169" s="212"/>
      <c r="BJ169" s="212"/>
      <c r="BK169" s="212"/>
      <c r="BL169" s="212"/>
      <c r="BM169" s="212"/>
      <c r="BN169" s="212"/>
      <c r="BO169" s="212"/>
      <c r="BP169" s="212"/>
      <c r="BQ169" s="212"/>
      <c r="BR169" s="212"/>
      <c r="BS169" s="212"/>
      <c r="BT169" s="212"/>
      <c r="BU169" s="212"/>
      <c r="BV169" s="212"/>
      <c r="BW169" s="212"/>
    </row>
    <row r="170" spans="9:75" x14ac:dyDescent="0.2">
      <c r="I170" s="212"/>
      <c r="J170" s="212"/>
      <c r="K170" s="212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/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  <c r="BI170" s="212"/>
      <c r="BJ170" s="212"/>
      <c r="BK170" s="212"/>
      <c r="BL170" s="212"/>
      <c r="BM170" s="212"/>
      <c r="BN170" s="212"/>
      <c r="BO170" s="212"/>
      <c r="BP170" s="212"/>
      <c r="BQ170" s="212"/>
      <c r="BR170" s="212"/>
      <c r="BS170" s="212"/>
      <c r="BT170" s="212"/>
      <c r="BU170" s="212"/>
      <c r="BV170" s="212"/>
      <c r="BW170" s="212"/>
    </row>
    <row r="171" spans="9:75" x14ac:dyDescent="0.2">
      <c r="I171" s="212"/>
      <c r="J171" s="212"/>
      <c r="K171" s="212"/>
      <c r="L171" s="212"/>
      <c r="M171" s="212"/>
      <c r="N171" s="212"/>
      <c r="O171" s="212"/>
      <c r="P171" s="212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/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  <c r="BI171" s="212"/>
      <c r="BJ171" s="212"/>
      <c r="BK171" s="212"/>
      <c r="BL171" s="212"/>
      <c r="BM171" s="212"/>
      <c r="BN171" s="212"/>
      <c r="BO171" s="212"/>
      <c r="BP171" s="212"/>
      <c r="BQ171" s="212"/>
      <c r="BR171" s="212"/>
      <c r="BS171" s="212"/>
      <c r="BT171" s="212"/>
      <c r="BU171" s="212"/>
      <c r="BV171" s="212"/>
      <c r="BW171" s="212"/>
    </row>
    <row r="172" spans="9:75" x14ac:dyDescent="0.2">
      <c r="I172" s="212"/>
      <c r="J172" s="212"/>
      <c r="K172" s="212"/>
      <c r="L172" s="212"/>
      <c r="M172" s="212"/>
      <c r="N172" s="212"/>
      <c r="O172" s="212"/>
      <c r="P172" s="212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/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  <c r="BI172" s="212"/>
      <c r="BJ172" s="212"/>
      <c r="BK172" s="212"/>
      <c r="BL172" s="212"/>
      <c r="BM172" s="212"/>
      <c r="BN172" s="212"/>
      <c r="BO172" s="212"/>
      <c r="BP172" s="212"/>
      <c r="BQ172" s="212"/>
      <c r="BR172" s="212"/>
      <c r="BS172" s="212"/>
      <c r="BT172" s="212"/>
      <c r="BU172" s="212"/>
      <c r="BV172" s="212"/>
      <c r="BW172" s="212"/>
    </row>
    <row r="173" spans="9:75" x14ac:dyDescent="0.2">
      <c r="I173" s="212"/>
      <c r="J173" s="212"/>
      <c r="K173" s="212"/>
      <c r="L173" s="212"/>
      <c r="M173" s="212"/>
      <c r="N173" s="212"/>
      <c r="O173" s="212"/>
      <c r="P173" s="212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/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  <c r="BI173" s="212"/>
      <c r="BJ173" s="212"/>
      <c r="BK173" s="212"/>
      <c r="BL173" s="212"/>
      <c r="BM173" s="212"/>
      <c r="BN173" s="212"/>
      <c r="BO173" s="212"/>
      <c r="BP173" s="212"/>
      <c r="BQ173" s="212"/>
      <c r="BR173" s="212"/>
      <c r="BS173" s="212"/>
      <c r="BT173" s="212"/>
      <c r="BU173" s="212"/>
      <c r="BV173" s="212"/>
      <c r="BW173" s="212"/>
    </row>
    <row r="174" spans="9:75" x14ac:dyDescent="0.2">
      <c r="I174" s="212"/>
      <c r="J174" s="212"/>
      <c r="K174" s="212"/>
      <c r="L174" s="212"/>
      <c r="M174" s="212"/>
      <c r="N174" s="212"/>
      <c r="O174" s="212"/>
      <c r="P174" s="212"/>
      <c r="Q174" s="212"/>
      <c r="R174" s="212"/>
      <c r="S174" s="212"/>
      <c r="T174" s="212"/>
      <c r="U174" s="212"/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/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  <c r="BI174" s="212"/>
      <c r="BJ174" s="212"/>
      <c r="BK174" s="212"/>
      <c r="BL174" s="212"/>
      <c r="BM174" s="212"/>
      <c r="BN174" s="212"/>
      <c r="BO174" s="212"/>
      <c r="BP174" s="212"/>
      <c r="BQ174" s="212"/>
      <c r="BR174" s="212"/>
      <c r="BS174" s="212"/>
      <c r="BT174" s="212"/>
      <c r="BU174" s="212"/>
      <c r="BV174" s="212"/>
      <c r="BW174" s="212"/>
    </row>
    <row r="175" spans="9:75" x14ac:dyDescent="0.2">
      <c r="I175" s="212"/>
      <c r="J175" s="212"/>
      <c r="K175" s="212"/>
      <c r="L175" s="212"/>
      <c r="M175" s="212"/>
      <c r="N175" s="212"/>
      <c r="O175" s="212"/>
      <c r="P175" s="212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/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  <c r="BI175" s="212"/>
      <c r="BJ175" s="212"/>
      <c r="BK175" s="212"/>
      <c r="BL175" s="212"/>
      <c r="BM175" s="212"/>
      <c r="BN175" s="212"/>
      <c r="BO175" s="212"/>
      <c r="BP175" s="212"/>
      <c r="BQ175" s="212"/>
      <c r="BR175" s="212"/>
      <c r="BS175" s="212"/>
      <c r="BT175" s="212"/>
      <c r="BU175" s="212"/>
      <c r="BV175" s="212"/>
      <c r="BW175" s="212"/>
    </row>
    <row r="176" spans="9:75" x14ac:dyDescent="0.2">
      <c r="I176" s="212"/>
      <c r="J176" s="212"/>
      <c r="K176" s="212"/>
      <c r="L176" s="212"/>
      <c r="M176" s="212"/>
      <c r="N176" s="212"/>
      <c r="O176" s="212"/>
      <c r="P176" s="212"/>
      <c r="Q176" s="212"/>
      <c r="R176" s="212"/>
      <c r="S176" s="212"/>
      <c r="T176" s="212"/>
      <c r="U176" s="21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/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  <c r="BI176" s="212"/>
      <c r="BJ176" s="212"/>
      <c r="BK176" s="212"/>
      <c r="BL176" s="212"/>
      <c r="BM176" s="212"/>
      <c r="BN176" s="212"/>
      <c r="BO176" s="212"/>
      <c r="BP176" s="212"/>
      <c r="BQ176" s="212"/>
      <c r="BR176" s="212"/>
      <c r="BS176" s="212"/>
      <c r="BT176" s="212"/>
      <c r="BU176" s="212"/>
      <c r="BV176" s="212"/>
      <c r="BW176" s="212"/>
    </row>
    <row r="177" spans="9:75" x14ac:dyDescent="0.2">
      <c r="I177" s="212"/>
      <c r="J177" s="212"/>
      <c r="K177" s="212"/>
      <c r="L177" s="212"/>
      <c r="M177" s="212"/>
      <c r="N177" s="212"/>
      <c r="O177" s="212"/>
      <c r="P177" s="212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/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  <c r="BI177" s="212"/>
      <c r="BJ177" s="212"/>
      <c r="BK177" s="212"/>
      <c r="BL177" s="212"/>
      <c r="BM177" s="212"/>
      <c r="BN177" s="212"/>
      <c r="BO177" s="212"/>
      <c r="BP177" s="212"/>
      <c r="BQ177" s="212"/>
      <c r="BR177" s="212"/>
      <c r="BS177" s="212"/>
      <c r="BT177" s="212"/>
      <c r="BU177" s="212"/>
      <c r="BV177" s="212"/>
      <c r="BW177" s="212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I30:BX31"/>
    <mergeCell ref="BY30:CB31"/>
    <mergeCell ref="CC32:CC33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B40:L41"/>
    <mergeCell ref="N40:Q42"/>
    <mergeCell ref="R40:R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S40:V42"/>
    <mergeCell ref="W40:W42"/>
    <mergeCell ref="B42:L42"/>
    <mergeCell ref="CM40:CM41"/>
    <mergeCell ref="CN40:CQ41"/>
    <mergeCell ref="CH42:CH43"/>
    <mergeCell ref="CI42:CL43"/>
    <mergeCell ref="AM40:AP42"/>
    <mergeCell ref="BG40:BH41"/>
    <mergeCell ref="BI40:BX41"/>
    <mergeCell ref="BY40:CB41"/>
    <mergeCell ref="CH40:CH41"/>
    <mergeCell ref="CI40:CL41"/>
    <mergeCell ref="X40:AA42"/>
    <mergeCell ref="AB40:AB42"/>
    <mergeCell ref="AC40:AF42"/>
    <mergeCell ref="AG40:AG42"/>
    <mergeCell ref="AH40:AK42"/>
    <mergeCell ref="AL40:AL42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B44:AB46"/>
    <mergeCell ref="AC44:AF46"/>
    <mergeCell ref="AG44:AG46"/>
    <mergeCell ref="AH44:AK46"/>
    <mergeCell ref="CM44:CM45"/>
    <mergeCell ref="CN44:CQ45"/>
    <mergeCell ref="CR44:CR45"/>
    <mergeCell ref="CI46:CL47"/>
    <mergeCell ref="CM46:CM47"/>
    <mergeCell ref="CN46:CQ47"/>
    <mergeCell ref="CR46:CR47"/>
    <mergeCell ref="CS44:CV45"/>
    <mergeCell ref="CS46:CV47"/>
    <mergeCell ref="N48:Q50"/>
    <mergeCell ref="R48:R50"/>
    <mergeCell ref="S48:V50"/>
    <mergeCell ref="W48:W50"/>
    <mergeCell ref="AC48:AF50"/>
    <mergeCell ref="AG48:AG50"/>
    <mergeCell ref="AH48:AK50"/>
    <mergeCell ref="AL48:AL50"/>
    <mergeCell ref="CI44:CL45"/>
    <mergeCell ref="CD44:CG45"/>
    <mergeCell ref="CH44:CH45"/>
    <mergeCell ref="CD46:CG47"/>
    <mergeCell ref="CH46:CH47"/>
    <mergeCell ref="CC54:CC55"/>
    <mergeCell ref="CC52:CC53"/>
    <mergeCell ref="CD52:CG53"/>
    <mergeCell ref="AT55:AT57"/>
    <mergeCell ref="AM48:AP50"/>
    <mergeCell ref="CH50:CH51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N48:CQ49"/>
    <mergeCell ref="CR48:CR49"/>
    <mergeCell ref="CD48:CG49"/>
    <mergeCell ref="CH48:CH49"/>
    <mergeCell ref="AB48:AB50"/>
    <mergeCell ref="CD50:CG51"/>
    <mergeCell ref="CI50:CL51"/>
    <mergeCell ref="B48:L49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N54:CQ55"/>
    <mergeCell ref="CR54:CR55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CC124:CC125"/>
    <mergeCell ref="CR126:CR127"/>
    <mergeCell ref="CS126:CV127"/>
    <mergeCell ref="BI124:BX125"/>
    <mergeCell ref="BY124:CB125"/>
    <mergeCell ref="CC122:CC123"/>
    <mergeCell ref="CD122:CG123"/>
    <mergeCell ref="CH122:CH123"/>
    <mergeCell ref="CI122:CL123"/>
    <mergeCell ref="CM122:CM123"/>
    <mergeCell ref="CN122:CQ123"/>
    <mergeCell ref="CN126:CQ127"/>
    <mergeCell ref="CS124:CV125"/>
    <mergeCell ref="CR124:CR125"/>
    <mergeCell ref="CD124:CG125"/>
    <mergeCell ref="CH124:CH125"/>
    <mergeCell ref="CI124:CL125"/>
    <mergeCell ref="CM124:CM125"/>
    <mergeCell ref="CN124:CQ125"/>
    <mergeCell ref="BI126:BX127"/>
    <mergeCell ref="BY126:CB127"/>
    <mergeCell ref="CC126:CC127"/>
    <mergeCell ref="CD126:CG127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BG126:BH127"/>
    <mergeCell ref="CH126:CH127"/>
    <mergeCell ref="CI126:CL127"/>
    <mergeCell ref="CM126:CM127"/>
    <mergeCell ref="BY128:CB129"/>
    <mergeCell ref="CC128:CC129"/>
    <mergeCell ref="CD128:CG129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312</v>
      </c>
      <c r="M1" s="8" t="s">
        <v>242</v>
      </c>
      <c r="O1" s="145">
        <f>[0]!INTMOD</f>
        <v>0</v>
      </c>
    </row>
    <row r="2" spans="1:17" ht="13.5" thickBot="1" x14ac:dyDescent="0.25">
      <c r="N2" s="8" t="s">
        <v>318</v>
      </c>
      <c r="O2" s="8" t="s">
        <v>319</v>
      </c>
    </row>
    <row r="3" spans="1:17" ht="13.5" thickBot="1" x14ac:dyDescent="0.25">
      <c r="A3" s="116" t="s">
        <v>243</v>
      </c>
      <c r="B3" s="117" t="s">
        <v>244</v>
      </c>
      <c r="C3" s="118" t="s">
        <v>245</v>
      </c>
      <c r="D3" s="118" t="s">
        <v>246</v>
      </c>
      <c r="E3" s="118" t="s">
        <v>247</v>
      </c>
      <c r="F3" s="118" t="s">
        <v>248</v>
      </c>
      <c r="G3" s="118" t="s">
        <v>249</v>
      </c>
      <c r="H3" s="119" t="s">
        <v>190</v>
      </c>
      <c r="I3" s="120" t="s">
        <v>250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 t="s">
        <v>251</v>
      </c>
      <c r="B4" s="117" t="s">
        <v>252</v>
      </c>
      <c r="C4" s="123">
        <v>12</v>
      </c>
      <c r="D4" s="123">
        <v>0</v>
      </c>
      <c r="E4" s="123">
        <v>6</v>
      </c>
      <c r="F4" s="123">
        <v>-6</v>
      </c>
      <c r="G4" s="123">
        <v>8</v>
      </c>
      <c r="H4" s="124">
        <f>SUM(C4:G4)</f>
        <v>20</v>
      </c>
      <c r="I4" s="125"/>
      <c r="J4" s="126"/>
      <c r="L4" s="8" t="s">
        <v>254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 t="s">
        <v>255</v>
      </c>
      <c r="B5" s="117" t="s">
        <v>252</v>
      </c>
      <c r="C5" s="123">
        <v>12</v>
      </c>
      <c r="D5" s="123">
        <v>0</v>
      </c>
      <c r="E5" s="123">
        <v>6</v>
      </c>
      <c r="F5" s="123">
        <v>-6</v>
      </c>
      <c r="G5" s="123">
        <v>8</v>
      </c>
      <c r="H5" s="124">
        <f>SUM(C5:G5)</f>
        <v>20</v>
      </c>
      <c r="I5" s="125"/>
      <c r="J5" s="126"/>
      <c r="L5" s="8" t="s">
        <v>256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 t="s">
        <v>257</v>
      </c>
      <c r="B6" s="117" t="s">
        <v>65</v>
      </c>
      <c r="C6" s="123">
        <v>12</v>
      </c>
      <c r="D6" s="123">
        <v>0</v>
      </c>
      <c r="E6" s="123">
        <v>6</v>
      </c>
      <c r="F6" s="123"/>
      <c r="G6" s="123"/>
      <c r="H6" s="124">
        <f>SUM(C6:G6)</f>
        <v>18</v>
      </c>
      <c r="I6" s="125"/>
      <c r="J6" s="126"/>
      <c r="L6" s="8" t="s">
        <v>258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 t="s">
        <v>259</v>
      </c>
      <c r="B7" s="117" t="s">
        <v>252</v>
      </c>
      <c r="C7" s="123">
        <v>8</v>
      </c>
      <c r="D7" s="123">
        <v>0</v>
      </c>
      <c r="E7" s="123">
        <v>6</v>
      </c>
      <c r="F7" s="123">
        <v>-6</v>
      </c>
      <c r="G7" s="123">
        <v>12</v>
      </c>
      <c r="H7" s="124">
        <f>SUM(C7:G7)</f>
        <v>20</v>
      </c>
      <c r="I7" s="125" t="s">
        <v>260</v>
      </c>
      <c r="J7" s="126"/>
      <c r="L7" s="8" t="s">
        <v>311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 t="s">
        <v>262</v>
      </c>
      <c r="B8" s="117" t="s">
        <v>263</v>
      </c>
      <c r="C8" s="123">
        <v>8</v>
      </c>
      <c r="D8" s="123">
        <v>0</v>
      </c>
      <c r="E8" s="123">
        <v>6</v>
      </c>
      <c r="F8" s="123">
        <v>-6</v>
      </c>
      <c r="G8" s="123">
        <v>12</v>
      </c>
      <c r="H8" s="124">
        <f>SUM(C8:G8)</f>
        <v>20</v>
      </c>
      <c r="I8" s="125" t="s">
        <v>260</v>
      </c>
      <c r="J8" s="126"/>
      <c r="L8" s="8" t="s">
        <v>261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265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264</v>
      </c>
      <c r="N10" s="127"/>
      <c r="O10" s="127"/>
    </row>
    <row r="11" spans="1:17" x14ac:dyDescent="0.2">
      <c r="A11" s="118" t="s">
        <v>267</v>
      </c>
      <c r="B11" s="117" t="s">
        <v>268</v>
      </c>
      <c r="C11" s="123">
        <v>12</v>
      </c>
      <c r="D11" s="123"/>
      <c r="E11" s="123">
        <v>2</v>
      </c>
      <c r="F11" s="123">
        <v>-2</v>
      </c>
      <c r="G11" s="123">
        <v>8</v>
      </c>
      <c r="H11" s="124">
        <f>SUM(C11:G11)</f>
        <v>20</v>
      </c>
      <c r="I11" s="125"/>
      <c r="J11" s="126"/>
      <c r="L11" s="8" t="s">
        <v>266</v>
      </c>
      <c r="N11" s="127"/>
      <c r="O11" s="127"/>
    </row>
    <row r="12" spans="1:17" x14ac:dyDescent="0.2">
      <c r="A12" s="118" t="s">
        <v>270</v>
      </c>
      <c r="B12" s="117" t="s">
        <v>268</v>
      </c>
      <c r="C12" s="123">
        <v>12</v>
      </c>
      <c r="D12" s="123"/>
      <c r="E12" s="123">
        <v>2</v>
      </c>
      <c r="F12" s="123">
        <v>-2</v>
      </c>
      <c r="G12" s="123">
        <v>8</v>
      </c>
      <c r="H12" s="124">
        <f>SUM(C12:G12)</f>
        <v>20</v>
      </c>
      <c r="I12" s="125"/>
      <c r="J12" s="126"/>
      <c r="L12" s="8" t="s">
        <v>269</v>
      </c>
      <c r="N12" s="127"/>
      <c r="O12" s="127"/>
    </row>
    <row r="13" spans="1:17" x14ac:dyDescent="0.2">
      <c r="A13" s="118" t="s">
        <v>272</v>
      </c>
      <c r="B13" s="117" t="s">
        <v>268</v>
      </c>
      <c r="C13" s="123">
        <v>12</v>
      </c>
      <c r="D13" s="123"/>
      <c r="E13" s="123">
        <v>2</v>
      </c>
      <c r="F13" s="123"/>
      <c r="G13" s="123">
        <v>8</v>
      </c>
      <c r="H13" s="124">
        <f>SUM(C13:G13)</f>
        <v>22</v>
      </c>
      <c r="I13" s="125"/>
      <c r="J13" s="126"/>
      <c r="L13" s="8" t="s">
        <v>271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274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273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275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276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277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278</v>
      </c>
    </row>
    <row r="21" spans="1:13" x14ac:dyDescent="0.2">
      <c r="A21" s="116" t="s">
        <v>280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279</v>
      </c>
      <c r="M21" s="8"/>
    </row>
    <row r="22" spans="1:13" x14ac:dyDescent="0.2">
      <c r="A22" s="118" t="s">
        <v>320</v>
      </c>
      <c r="B22" s="117" t="s">
        <v>253</v>
      </c>
      <c r="C22" s="123">
        <v>8</v>
      </c>
      <c r="D22" s="123">
        <v>4</v>
      </c>
      <c r="E22" s="123">
        <v>2</v>
      </c>
      <c r="F22" s="123"/>
      <c r="G22" s="123"/>
      <c r="H22" s="124">
        <f>SUM(C22:G22)</f>
        <v>14</v>
      </c>
      <c r="I22" s="125"/>
      <c r="J22" s="126"/>
      <c r="L22" s="129" t="s">
        <v>281</v>
      </c>
    </row>
    <row r="23" spans="1:13" x14ac:dyDescent="0.2">
      <c r="A23" s="118" t="s">
        <v>283</v>
      </c>
      <c r="B23" s="117" t="s">
        <v>284</v>
      </c>
      <c r="C23" s="123">
        <v>12</v>
      </c>
      <c r="D23" s="128"/>
      <c r="E23" s="128"/>
      <c r="F23" s="128"/>
      <c r="G23" s="123">
        <v>8</v>
      </c>
      <c r="H23" s="124">
        <f>SUM(C23:G23)</f>
        <v>20</v>
      </c>
      <c r="I23" s="125" t="s">
        <v>260</v>
      </c>
      <c r="J23" s="126"/>
      <c r="L23" s="129" t="s">
        <v>282</v>
      </c>
    </row>
    <row r="24" spans="1:13" x14ac:dyDescent="0.2">
      <c r="A24" s="118" t="s">
        <v>321</v>
      </c>
      <c r="B24" s="117" t="s">
        <v>284</v>
      </c>
      <c r="C24" s="123">
        <v>12</v>
      </c>
      <c r="D24" s="128">
        <v>4</v>
      </c>
      <c r="E24" s="128"/>
      <c r="F24" s="128"/>
      <c r="G24" s="128">
        <v>4</v>
      </c>
      <c r="H24" s="124">
        <f>SUM(C24:G24)</f>
        <v>20</v>
      </c>
      <c r="I24" s="125" t="s">
        <v>260</v>
      </c>
      <c r="J24" s="126"/>
      <c r="L24" s="129" t="s">
        <v>285</v>
      </c>
    </row>
    <row r="25" spans="1:13" x14ac:dyDescent="0.2">
      <c r="A25" s="118" t="s">
        <v>287</v>
      </c>
      <c r="B25" s="117" t="s">
        <v>253</v>
      </c>
      <c r="C25" s="123">
        <v>24</v>
      </c>
      <c r="D25" s="128"/>
      <c r="E25" s="128"/>
      <c r="F25" s="128">
        <v>-6</v>
      </c>
      <c r="G25" s="123"/>
      <c r="H25" s="124">
        <f>SUM(C25:G25)</f>
        <v>18</v>
      </c>
      <c r="I25" s="125"/>
      <c r="J25" s="126"/>
      <c r="L25" s="129" t="s">
        <v>286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288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289</v>
      </c>
    </row>
    <row r="28" spans="1:13" x14ac:dyDescent="0.2">
      <c r="A28" s="116" t="s">
        <v>290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291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292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293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294</v>
      </c>
    </row>
    <row r="33" spans="1:17" x14ac:dyDescent="0.2">
      <c r="A33" s="116" t="s">
        <v>296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295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297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298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299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300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301</v>
      </c>
    </row>
    <row r="39" spans="1:17" x14ac:dyDescent="0.2">
      <c r="A39" s="116" t="s">
        <v>302</v>
      </c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303</v>
      </c>
    </row>
    <row r="41" spans="1:17" x14ac:dyDescent="0.2">
      <c r="A41" s="116" t="s">
        <v>305</v>
      </c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304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306</v>
      </c>
      <c r="Q42" t="s">
        <v>307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308</v>
      </c>
      <c r="Q43" t="s">
        <v>309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 t="s">
        <v>310</v>
      </c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5" sqref="D5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179</v>
      </c>
    </row>
    <row r="2" spans="2:11" x14ac:dyDescent="0.2">
      <c r="B2" s="155"/>
    </row>
    <row r="3" spans="2:11" x14ac:dyDescent="0.2">
      <c r="B3" s="155" t="s">
        <v>180</v>
      </c>
    </row>
    <row r="5" spans="2:11" x14ac:dyDescent="0.2">
      <c r="B5" s="154" t="s">
        <v>181</v>
      </c>
      <c r="D5" s="156">
        <v>1.7</v>
      </c>
      <c r="E5" s="154" t="s">
        <v>237</v>
      </c>
    </row>
    <row r="6" spans="2:11" ht="12.75" customHeight="1" x14ac:dyDescent="0.2">
      <c r="B6" s="154" t="s">
        <v>182</v>
      </c>
      <c r="D6" s="157">
        <f>'Character Sheet'!CI14</f>
        <v>15</v>
      </c>
      <c r="E6" s="154" t="s">
        <v>183</v>
      </c>
      <c r="K6" s="158"/>
    </row>
    <row r="7" spans="2:11" ht="12.75" customHeight="1" x14ac:dyDescent="0.2">
      <c r="B7" s="154" t="s">
        <v>184</v>
      </c>
      <c r="D7" s="200" t="s">
        <v>371</v>
      </c>
      <c r="E7" s="154" t="s">
        <v>185</v>
      </c>
    </row>
    <row r="8" spans="2:11" ht="13.5" customHeight="1" x14ac:dyDescent="0.2">
      <c r="B8" s="154" t="s">
        <v>186</v>
      </c>
      <c r="D8" s="159">
        <f>'Character Sheet'!CD36</f>
        <v>15</v>
      </c>
      <c r="E8" s="154" t="s">
        <v>187</v>
      </c>
    </row>
    <row r="10" spans="2:11" x14ac:dyDescent="0.2">
      <c r="D10" s="307" t="s">
        <v>188</v>
      </c>
      <c r="E10" s="307"/>
      <c r="F10" s="307"/>
      <c r="G10" s="307"/>
      <c r="H10" s="307"/>
    </row>
    <row r="11" spans="2:11" x14ac:dyDescent="0.2">
      <c r="B11" s="160" t="s">
        <v>189</v>
      </c>
      <c r="C11" s="161" t="s">
        <v>190</v>
      </c>
      <c r="D11" s="162" t="s">
        <v>191</v>
      </c>
      <c r="E11" s="163" t="s">
        <v>192</v>
      </c>
      <c r="F11" s="164" t="s">
        <v>191</v>
      </c>
      <c r="G11" s="164" t="s">
        <v>192</v>
      </c>
      <c r="H11" s="160" t="s">
        <v>193</v>
      </c>
    </row>
    <row r="12" spans="2:11" x14ac:dyDescent="0.2">
      <c r="B12" s="165" t="s">
        <v>194</v>
      </c>
      <c r="C12" s="166" t="s">
        <v>195</v>
      </c>
      <c r="D12" s="162" t="s">
        <v>196</v>
      </c>
      <c r="E12" s="167" t="s">
        <v>197</v>
      </c>
      <c r="F12" s="164" t="s">
        <v>198</v>
      </c>
      <c r="G12" s="164" t="s">
        <v>199</v>
      </c>
      <c r="H12" s="168" t="s">
        <v>200</v>
      </c>
    </row>
    <row r="13" spans="2:11" x14ac:dyDescent="0.2">
      <c r="B13" s="169">
        <v>1</v>
      </c>
      <c r="C13" s="170">
        <f t="shared" ref="C13:C32" si="0">B13+$D$8</f>
        <v>16</v>
      </c>
      <c r="D13" s="171">
        <f>IF($D$7="N",(IF(C13&lt;11,$F$35,$F$35+(C13-10)*0.4))/10*$D$6,(IF(C13&lt;11,$F$35*1.25,$F$35+(C13-10)*0.4))/10*$D$6*1.25)</f>
        <v>8.25</v>
      </c>
      <c r="E13" s="171">
        <f>IF($D$7="N",(IF(C13&lt;11,$F$36,$F$36+(C13-10)*0.2))/10*$D$6,(IF(C13&lt;11,$F$36*1.25,$F$36+(C13-10)*0.2))/10*$D$6*1.25)</f>
        <v>4.5000000000000009</v>
      </c>
      <c r="F13" s="171">
        <f>IF($D$7="N",(IF(C13&lt;11,$F$37,$F$37+(C13-10)*0.25*0.4))/10*$D$6,(IF(C13&lt;11,$F$37*1.25,$F$37+(C13-10)*0.25/3))/10*$D$6*1.25)</f>
        <v>2.4375</v>
      </c>
      <c r="G13" s="171">
        <f>IF($D$7="N",(IF(C13&lt;11,$F$38,$F$38+(C13-10)*0.125*0.4))/10*$D$6,(IF(C13&lt;11,$F$38*1.25,$F$38+(C13-10)*0.125*0.4))/10*$D$6*1.25)</f>
        <v>2.0625</v>
      </c>
      <c r="H13" s="172">
        <f>IF($D$7="N",(IF(C13&lt;11,$F$39,$F$39+(C13-10)*0.125*0.4))/10*$D$6,(IF(C13&lt;11,$F$39*1.25,$F$39+(C13-10)*0.125*0.4))/10*$D$6*1.25)</f>
        <v>1.3125</v>
      </c>
    </row>
    <row r="14" spans="2:11" x14ac:dyDescent="0.2">
      <c r="B14" s="173">
        <v>2</v>
      </c>
      <c r="C14" s="174">
        <f t="shared" si="0"/>
        <v>17</v>
      </c>
      <c r="D14" s="175">
        <f>IF($D$7="N",(IF(C14&lt;11,$F$35,$F$35+(C14-10)*0.4))/10*$D$6,(IF(C14&lt;11,$F$35*1.25,$F$35+(C14-10)*0.4))/10*$D$6*1.25)</f>
        <v>9.0000000000000018</v>
      </c>
      <c r="E14" s="175">
        <f t="shared" ref="E14:E32" si="1">IF($D$7="N",(IF(C14&lt;11,$F$36,$F$36+(C14-10)*0.2))/10*$D$6,(IF(C14&lt;11,$F$36*1.25,$F$36+(C14-10)*0.2))/10*$D$6*1.25)</f>
        <v>4.8750000000000009</v>
      </c>
      <c r="F14" s="175">
        <f t="shared" ref="F14:F32" si="2">IF($D$7="N",(IF(C14&lt;11,$F$37,$F$37+(C14-10)*0.25*0.4))/10*$D$6,(IF(C14&lt;11,$F$37*1.25,$F$37+(C14-10)*0.25/3))/10*$D$6*1.25)</f>
        <v>2.59375</v>
      </c>
      <c r="G14" s="175">
        <f t="shared" ref="G14:G32" si="3">IF($D$7="N",(IF(C14&lt;11,$F$38,$F$38+(C14-10)*0.125*0.4))/10*$D$6,(IF(C14&lt;11,$F$38*1.25,$F$38+(C14-10)*0.125*0.4))/10*$D$6*1.25)</f>
        <v>2.1562500000000004</v>
      </c>
      <c r="H14" s="176">
        <f t="shared" ref="H14:H32" si="4">IF($D$7="N",(IF(C14&lt;11,$F$39,$F$39+(C14-10)*0.125*0.4))/10*$D$6,(IF(C14&lt;11,$F$39*1.25,$F$39+(C14-10)*0.125*0.4))/10*$D$6*1.25)</f>
        <v>1.40625</v>
      </c>
    </row>
    <row r="15" spans="2:11" x14ac:dyDescent="0.2">
      <c r="B15" s="173">
        <v>3</v>
      </c>
      <c r="C15" s="174">
        <f t="shared" si="0"/>
        <v>18</v>
      </c>
      <c r="D15" s="175">
        <f t="shared" ref="D15:D32" si="5">IF($D$7="N",(IF(C15&lt;11,$F$35,$F$35+(C15-10)*0.4))/10*$D$6,(IF(C15&lt;11,$F$35*1.25,$F$35+(C15-10)*0.4))/10*$D$6*1.25)</f>
        <v>9.75</v>
      </c>
      <c r="E15" s="175">
        <f t="shared" si="1"/>
        <v>5.25</v>
      </c>
      <c r="F15" s="175">
        <f t="shared" si="2"/>
        <v>2.75</v>
      </c>
      <c r="G15" s="175">
        <f t="shared" si="3"/>
        <v>2.2500000000000004</v>
      </c>
      <c r="H15" s="176">
        <f t="shared" si="4"/>
        <v>1.5</v>
      </c>
    </row>
    <row r="16" spans="2:11" x14ac:dyDescent="0.2">
      <c r="B16" s="173">
        <v>4</v>
      </c>
      <c r="C16" s="174">
        <f t="shared" si="0"/>
        <v>19</v>
      </c>
      <c r="D16" s="175">
        <f t="shared" si="5"/>
        <v>10.499999999999998</v>
      </c>
      <c r="E16" s="175">
        <f t="shared" si="1"/>
        <v>5.625</v>
      </c>
      <c r="F16" s="175">
        <f t="shared" si="2"/>
        <v>2.90625</v>
      </c>
      <c r="G16" s="175">
        <f t="shared" si="3"/>
        <v>2.34375</v>
      </c>
      <c r="H16" s="176">
        <f t="shared" si="4"/>
        <v>1.5937500000000002</v>
      </c>
    </row>
    <row r="17" spans="2:8" x14ac:dyDescent="0.2">
      <c r="B17" s="173">
        <v>5</v>
      </c>
      <c r="C17" s="174">
        <f t="shared" si="0"/>
        <v>20</v>
      </c>
      <c r="D17" s="175">
        <f t="shared" si="5"/>
        <v>11.25</v>
      </c>
      <c r="E17" s="175">
        <f t="shared" si="1"/>
        <v>6</v>
      </c>
      <c r="F17" s="175">
        <f t="shared" si="2"/>
        <v>3.0625</v>
      </c>
      <c r="G17" s="175">
        <f t="shared" si="3"/>
        <v>2.4375</v>
      </c>
      <c r="H17" s="176">
        <f t="shared" si="4"/>
        <v>1.6874999999999998</v>
      </c>
    </row>
    <row r="18" spans="2:8" x14ac:dyDescent="0.2">
      <c r="B18" s="173">
        <v>6</v>
      </c>
      <c r="C18" s="174">
        <f t="shared" si="0"/>
        <v>21</v>
      </c>
      <c r="D18" s="175">
        <f t="shared" si="5"/>
        <v>12</v>
      </c>
      <c r="E18" s="175">
        <f t="shared" si="1"/>
        <v>6.3750000000000009</v>
      </c>
      <c r="F18" s="175">
        <f t="shared" si="2"/>
        <v>3.21875</v>
      </c>
      <c r="G18" s="175">
        <f t="shared" si="3"/>
        <v>2.5312500000000004</v>
      </c>
      <c r="H18" s="176">
        <f t="shared" si="4"/>
        <v>1.78125</v>
      </c>
    </row>
    <row r="19" spans="2:8" x14ac:dyDescent="0.2">
      <c r="B19" s="173">
        <v>7</v>
      </c>
      <c r="C19" s="174">
        <f t="shared" si="0"/>
        <v>22</v>
      </c>
      <c r="D19" s="175">
        <f t="shared" si="5"/>
        <v>12.750000000000002</v>
      </c>
      <c r="E19" s="175">
        <f t="shared" si="1"/>
        <v>6.75</v>
      </c>
      <c r="F19" s="175">
        <f t="shared" si="2"/>
        <v>3.3749999999999996</v>
      </c>
      <c r="G19" s="175">
        <f t="shared" si="3"/>
        <v>2.625</v>
      </c>
      <c r="H19" s="176">
        <f t="shared" si="4"/>
        <v>1.875</v>
      </c>
    </row>
    <row r="20" spans="2:8" x14ac:dyDescent="0.2">
      <c r="B20" s="173">
        <v>8</v>
      </c>
      <c r="C20" s="174">
        <f t="shared" si="0"/>
        <v>23</v>
      </c>
      <c r="D20" s="175">
        <f t="shared" si="5"/>
        <v>13.499999999999998</v>
      </c>
      <c r="E20" s="175">
        <f t="shared" si="1"/>
        <v>7.125</v>
      </c>
      <c r="F20" s="175">
        <f t="shared" si="2"/>
        <v>3.5312499999999996</v>
      </c>
      <c r="G20" s="175">
        <f t="shared" si="3"/>
        <v>2.7187500000000004</v>
      </c>
      <c r="H20" s="176">
        <f t="shared" si="4"/>
        <v>1.9687500000000002</v>
      </c>
    </row>
    <row r="21" spans="2:8" x14ac:dyDescent="0.2">
      <c r="B21" s="173">
        <v>9</v>
      </c>
      <c r="C21" s="174">
        <f t="shared" si="0"/>
        <v>24</v>
      </c>
      <c r="D21" s="175">
        <f t="shared" si="5"/>
        <v>14.25</v>
      </c>
      <c r="E21" s="175">
        <f t="shared" si="1"/>
        <v>7.5</v>
      </c>
      <c r="F21" s="175">
        <f t="shared" si="2"/>
        <v>3.6875</v>
      </c>
      <c r="G21" s="175">
        <f t="shared" si="3"/>
        <v>2.8125</v>
      </c>
      <c r="H21" s="176">
        <f t="shared" si="4"/>
        <v>2.0625</v>
      </c>
    </row>
    <row r="22" spans="2:8" x14ac:dyDescent="0.2">
      <c r="B22" s="173">
        <v>10</v>
      </c>
      <c r="C22" s="174">
        <f t="shared" si="0"/>
        <v>25</v>
      </c>
      <c r="D22" s="175">
        <f t="shared" si="5"/>
        <v>15</v>
      </c>
      <c r="E22" s="175">
        <f t="shared" si="1"/>
        <v>7.8750000000000009</v>
      </c>
      <c r="F22" s="175">
        <f t="shared" si="2"/>
        <v>3.8437499999999996</v>
      </c>
      <c r="G22" s="175">
        <f t="shared" si="3"/>
        <v>2.90625</v>
      </c>
      <c r="H22" s="176">
        <f t="shared" si="4"/>
        <v>2.15625</v>
      </c>
    </row>
    <row r="23" spans="2:8" x14ac:dyDescent="0.2">
      <c r="B23" s="173">
        <v>11</v>
      </c>
      <c r="C23" s="174">
        <f t="shared" si="0"/>
        <v>26</v>
      </c>
      <c r="D23" s="175">
        <f t="shared" si="5"/>
        <v>15.750000000000002</v>
      </c>
      <c r="E23" s="175">
        <f t="shared" si="1"/>
        <v>8.25</v>
      </c>
      <c r="F23" s="175">
        <f t="shared" si="2"/>
        <v>3.9999999999999996</v>
      </c>
      <c r="G23" s="175">
        <f t="shared" si="3"/>
        <v>3</v>
      </c>
      <c r="H23" s="176">
        <f t="shared" si="4"/>
        <v>2.2500000000000004</v>
      </c>
    </row>
    <row r="24" spans="2:8" x14ac:dyDescent="0.2">
      <c r="B24" s="173">
        <v>12</v>
      </c>
      <c r="C24" s="174">
        <f t="shared" si="0"/>
        <v>27</v>
      </c>
      <c r="D24" s="175">
        <f t="shared" si="5"/>
        <v>16.5</v>
      </c>
      <c r="E24" s="175">
        <f t="shared" si="1"/>
        <v>8.6250000000000018</v>
      </c>
      <c r="F24" s="175">
        <f t="shared" si="2"/>
        <v>4.15625</v>
      </c>
      <c r="G24" s="175">
        <f t="shared" si="3"/>
        <v>3.09375</v>
      </c>
      <c r="H24" s="176">
        <f t="shared" si="4"/>
        <v>2.34375</v>
      </c>
    </row>
    <row r="25" spans="2:8" x14ac:dyDescent="0.2">
      <c r="B25" s="173">
        <v>13</v>
      </c>
      <c r="C25" s="174">
        <f t="shared" si="0"/>
        <v>28</v>
      </c>
      <c r="D25" s="175">
        <f t="shared" si="5"/>
        <v>17.25</v>
      </c>
      <c r="E25" s="175">
        <f t="shared" si="1"/>
        <v>9.0000000000000018</v>
      </c>
      <c r="F25" s="175">
        <f t="shared" si="2"/>
        <v>4.3125</v>
      </c>
      <c r="G25" s="175">
        <f t="shared" si="3"/>
        <v>3.1875000000000004</v>
      </c>
      <c r="H25" s="176">
        <f t="shared" si="4"/>
        <v>2.4375</v>
      </c>
    </row>
    <row r="26" spans="2:8" x14ac:dyDescent="0.2">
      <c r="B26" s="173">
        <v>14</v>
      </c>
      <c r="C26" s="174">
        <f t="shared" si="0"/>
        <v>29</v>
      </c>
      <c r="D26" s="175">
        <f t="shared" si="5"/>
        <v>18.000000000000004</v>
      </c>
      <c r="E26" s="175">
        <f t="shared" si="1"/>
        <v>9.375</v>
      </c>
      <c r="F26" s="175">
        <f t="shared" si="2"/>
        <v>4.46875</v>
      </c>
      <c r="G26" s="175">
        <f t="shared" si="3"/>
        <v>3.28125</v>
      </c>
      <c r="H26" s="176">
        <f t="shared" si="4"/>
        <v>2.5312500000000004</v>
      </c>
    </row>
    <row r="27" spans="2:8" x14ac:dyDescent="0.2">
      <c r="B27" s="173">
        <v>15</v>
      </c>
      <c r="C27" s="174">
        <f t="shared" si="0"/>
        <v>30</v>
      </c>
      <c r="D27" s="175">
        <f t="shared" si="5"/>
        <v>18.75</v>
      </c>
      <c r="E27" s="175">
        <f t="shared" si="1"/>
        <v>9.75</v>
      </c>
      <c r="F27" s="175">
        <f t="shared" si="2"/>
        <v>4.625</v>
      </c>
      <c r="G27" s="175">
        <f t="shared" si="3"/>
        <v>3.3749999999999996</v>
      </c>
      <c r="H27" s="176">
        <f t="shared" si="4"/>
        <v>2.6249999999999996</v>
      </c>
    </row>
    <row r="28" spans="2:8" x14ac:dyDescent="0.2">
      <c r="B28" s="173">
        <v>16</v>
      </c>
      <c r="C28" s="174">
        <f t="shared" si="0"/>
        <v>31</v>
      </c>
      <c r="D28" s="175">
        <f t="shared" si="5"/>
        <v>19.5</v>
      </c>
      <c r="E28" s="175">
        <f t="shared" si="1"/>
        <v>10.125000000000002</v>
      </c>
      <c r="F28" s="175">
        <f t="shared" si="2"/>
        <v>4.78125</v>
      </c>
      <c r="G28" s="175">
        <f t="shared" si="3"/>
        <v>3.46875</v>
      </c>
      <c r="H28" s="176">
        <f t="shared" si="4"/>
        <v>2.7187500000000004</v>
      </c>
    </row>
    <row r="29" spans="2:8" x14ac:dyDescent="0.2">
      <c r="B29" s="173">
        <v>17</v>
      </c>
      <c r="C29" s="174">
        <f t="shared" si="0"/>
        <v>32</v>
      </c>
      <c r="D29" s="175">
        <f t="shared" si="5"/>
        <v>20.250000000000004</v>
      </c>
      <c r="E29" s="175">
        <f t="shared" si="1"/>
        <v>10.5</v>
      </c>
      <c r="F29" s="175">
        <f t="shared" si="2"/>
        <v>4.9375</v>
      </c>
      <c r="G29" s="175">
        <f t="shared" si="3"/>
        <v>3.5625</v>
      </c>
      <c r="H29" s="176">
        <f t="shared" si="4"/>
        <v>2.8125</v>
      </c>
    </row>
    <row r="30" spans="2:8" x14ac:dyDescent="0.2">
      <c r="B30" s="173">
        <v>18</v>
      </c>
      <c r="C30" s="174">
        <f t="shared" si="0"/>
        <v>33</v>
      </c>
      <c r="D30" s="175">
        <f t="shared" si="5"/>
        <v>21</v>
      </c>
      <c r="E30" s="175">
        <f t="shared" si="1"/>
        <v>10.875000000000002</v>
      </c>
      <c r="F30" s="175">
        <f t="shared" si="2"/>
        <v>5.09375</v>
      </c>
      <c r="G30" s="175">
        <f t="shared" si="3"/>
        <v>3.6562500000000004</v>
      </c>
      <c r="H30" s="176">
        <f t="shared" si="4"/>
        <v>2.90625</v>
      </c>
    </row>
    <row r="31" spans="2:8" x14ac:dyDescent="0.2">
      <c r="B31" s="173">
        <v>19</v>
      </c>
      <c r="C31" s="174">
        <f t="shared" si="0"/>
        <v>34</v>
      </c>
      <c r="D31" s="175">
        <f t="shared" si="5"/>
        <v>21.750000000000004</v>
      </c>
      <c r="E31" s="175">
        <f t="shared" si="1"/>
        <v>11.250000000000002</v>
      </c>
      <c r="F31" s="175">
        <f t="shared" si="2"/>
        <v>5.2499999999999991</v>
      </c>
      <c r="G31" s="175">
        <f t="shared" si="3"/>
        <v>3.75</v>
      </c>
      <c r="H31" s="176">
        <f t="shared" si="4"/>
        <v>3</v>
      </c>
    </row>
    <row r="32" spans="2:8" x14ac:dyDescent="0.2">
      <c r="B32" s="177">
        <v>20</v>
      </c>
      <c r="C32" s="178">
        <f t="shared" si="0"/>
        <v>35</v>
      </c>
      <c r="D32" s="179">
        <f t="shared" si="5"/>
        <v>22.5</v>
      </c>
      <c r="E32" s="179">
        <f t="shared" si="1"/>
        <v>11.625</v>
      </c>
      <c r="F32" s="179">
        <f t="shared" si="2"/>
        <v>5.4062500000000018</v>
      </c>
      <c r="G32" s="179">
        <f t="shared" si="3"/>
        <v>3.8437499999999996</v>
      </c>
      <c r="H32" s="180">
        <f t="shared" si="4"/>
        <v>3.0937499999999996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201</v>
      </c>
      <c r="E34" s="155" t="s">
        <v>202</v>
      </c>
      <c r="F34" s="155" t="s">
        <v>203</v>
      </c>
      <c r="G34" s="155" t="s">
        <v>204</v>
      </c>
    </row>
    <row r="35" spans="2:9" x14ac:dyDescent="0.2">
      <c r="B35" s="154" t="s">
        <v>205</v>
      </c>
      <c r="E35" s="182">
        <f>$D$5*(6*(6.5/5))</f>
        <v>13.260000000000002</v>
      </c>
      <c r="F35" s="183">
        <v>2</v>
      </c>
      <c r="G35" s="184" t="s">
        <v>322</v>
      </c>
      <c r="H35" s="185"/>
      <c r="I35" s="186"/>
    </row>
    <row r="36" spans="2:9" x14ac:dyDescent="0.2">
      <c r="B36" s="154" t="s">
        <v>206</v>
      </c>
      <c r="E36" s="187">
        <f>$D$5*(2*(6.5/5))</f>
        <v>4.42</v>
      </c>
      <c r="F36" s="188">
        <f>3*0.4</f>
        <v>1.2000000000000002</v>
      </c>
      <c r="G36" s="189" t="s">
        <v>323</v>
      </c>
      <c r="H36" s="190"/>
      <c r="I36" s="191"/>
    </row>
    <row r="37" spans="2:9" x14ac:dyDescent="0.2">
      <c r="B37" s="154" t="s">
        <v>207</v>
      </c>
      <c r="E37" s="187">
        <f>$D$5*(1.5*(6.5/5))</f>
        <v>3.3150000000000004</v>
      </c>
      <c r="F37" s="188">
        <f>2*0.4</f>
        <v>0.8</v>
      </c>
      <c r="G37" s="189" t="s">
        <v>324</v>
      </c>
      <c r="H37" s="190"/>
      <c r="I37" s="191"/>
    </row>
    <row r="38" spans="2:9" x14ac:dyDescent="0.2">
      <c r="B38" s="154" t="s">
        <v>208</v>
      </c>
      <c r="E38" s="187">
        <f>$D$5*(1*(6.5/5))</f>
        <v>2.21</v>
      </c>
      <c r="F38" s="188">
        <f>2*0.4</f>
        <v>0.8</v>
      </c>
      <c r="G38" s="189" t="s">
        <v>325</v>
      </c>
      <c r="H38" s="190"/>
      <c r="I38" s="191"/>
    </row>
    <row r="39" spans="2:9" x14ac:dyDescent="0.2">
      <c r="B39" s="154" t="s">
        <v>209</v>
      </c>
      <c r="E39" s="192">
        <f>$D$5*(1*(6.5/5))</f>
        <v>2.21</v>
      </c>
      <c r="F39" s="193">
        <f>1*0.4</f>
        <v>0.4</v>
      </c>
      <c r="G39" s="194" t="s">
        <v>325</v>
      </c>
      <c r="H39" s="195"/>
      <c r="I39" s="196"/>
    </row>
    <row r="41" spans="2:9" x14ac:dyDescent="0.2">
      <c r="B41" s="197" t="s">
        <v>210</v>
      </c>
    </row>
    <row r="42" spans="2:9" x14ac:dyDescent="0.2">
      <c r="B42" s="198"/>
      <c r="C42" s="197" t="s">
        <v>211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53</vt:i4>
      </vt:variant>
    </vt:vector>
  </HeadingPairs>
  <TitlesOfParts>
    <vt:vector size="57" baseType="lpstr">
      <vt:lpstr>FeatSheet</vt:lpstr>
      <vt:lpstr>Character Sheet</vt:lpstr>
      <vt:lpstr>Spells</vt:lpstr>
      <vt:lpstr>Jump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2018-06-30T04:31:52Z</cp:lastPrinted>
  <dcterms:created xsi:type="dcterms:W3CDTF">2013-08-22T12:06:55Z</dcterms:created>
  <dcterms:modified xsi:type="dcterms:W3CDTF">2018-07-28T03:00:10Z</dcterms:modified>
</cp:coreProperties>
</file>